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6215" windowHeight="9210" firstSheet="1" activeTab="2"/>
  </bookViews>
  <sheets>
    <sheet name="Formulas for depreciation" sheetId="8" r:id="rId1"/>
    <sheet name="Sheet1" sheetId="12" r:id="rId2"/>
    <sheet name="Example on Depreciation" sheetId="7" r:id="rId3"/>
    <sheet name="Disposal of plant assets" sheetId="9" r:id="rId4"/>
    <sheet name="E10-2" sheetId="10" r:id="rId5"/>
    <sheet name="E 10- 6" sheetId="11" r:id="rId6"/>
    <sheet name="E10-8" sheetId="1" r:id="rId7"/>
    <sheet name="E10- 9" sheetId="2" r:id="rId8"/>
    <sheet name="E10- 11" sheetId="3" r:id="rId9"/>
    <sheet name="E10- 12" sheetId="4" r:id="rId10"/>
    <sheet name="E10-15" sheetId="5" r:id="rId11"/>
    <sheet name="Prob 10-1A" sheetId="6" r:id="rId12"/>
  </sheets>
  <calcPr calcId="125725"/>
</workbook>
</file>

<file path=xl/calcChain.xml><?xml version="1.0" encoding="utf-8"?>
<calcChain xmlns="http://schemas.openxmlformats.org/spreadsheetml/2006/main">
  <c r="H31" i="11"/>
  <c r="H32" l="1"/>
  <c r="C7" i="12" l="1"/>
  <c r="C3"/>
  <c r="H63" i="8"/>
  <c r="N4" i="12" l="1"/>
  <c r="N3"/>
  <c r="G68" i="8"/>
  <c r="J67"/>
  <c r="I67"/>
  <c r="H67"/>
  <c r="G67"/>
  <c r="J66"/>
  <c r="I66"/>
  <c r="H66"/>
  <c r="G66"/>
  <c r="J65"/>
  <c r="I65"/>
  <c r="G65"/>
  <c r="J64"/>
  <c r="G64"/>
  <c r="J63"/>
  <c r="I63"/>
  <c r="H65"/>
  <c r="H64"/>
  <c r="U4"/>
  <c r="J37"/>
  <c r="I37"/>
  <c r="H37"/>
  <c r="J36"/>
  <c r="I36"/>
  <c r="H36"/>
  <c r="J35"/>
  <c r="I35"/>
  <c r="H35"/>
  <c r="J34"/>
  <c r="I34"/>
  <c r="H34"/>
  <c r="J33"/>
  <c r="H33"/>
  <c r="K35" i="7"/>
  <c r="I64" i="8" l="1"/>
  <c r="J31" i="11"/>
  <c r="G32" s="1"/>
  <c r="D27"/>
  <c r="J21"/>
  <c r="L18"/>
  <c r="J14"/>
  <c r="L11"/>
  <c r="K34" i="7"/>
  <c r="H35" s="1"/>
  <c r="K33"/>
  <c r="H34" s="1"/>
  <c r="I32" i="11" l="1"/>
  <c r="J32" l="1"/>
  <c r="G33" s="1"/>
  <c r="H33" s="1"/>
  <c r="I33"/>
  <c r="J33"/>
  <c r="G34" s="1"/>
  <c r="H34" s="1"/>
  <c r="I34"/>
  <c r="J34" l="1"/>
  <c r="G35" s="1"/>
  <c r="H35" s="1"/>
  <c r="I35"/>
  <c r="H36" l="1"/>
  <c r="J35"/>
  <c r="G36" s="1"/>
</calcChain>
</file>

<file path=xl/sharedStrings.xml><?xml version="1.0" encoding="utf-8"?>
<sst xmlns="http://schemas.openxmlformats.org/spreadsheetml/2006/main" count="369" uniqueCount="289">
  <si>
    <t>E10-8 Terry Wade, the new controller of Hellickson Company, has reviewed the expected</t>
  </si>
  <si>
    <t>useful lives and salvage values of selected depreciable assets at the beginning of 2017. His</t>
  </si>
  <si>
    <t>fi ndings are as follows.</t>
  </si>
  <si>
    <t>Instructions</t>
  </si>
  <si>
    <t>Type of Asset</t>
  </si>
  <si>
    <t>Cost</t>
  </si>
  <si>
    <t>old</t>
  </si>
  <si>
    <t>proposed</t>
  </si>
  <si>
    <t>Useful life in years</t>
  </si>
  <si>
    <t>Salvage value</t>
  </si>
  <si>
    <t>Date acquired</t>
  </si>
  <si>
    <t>Building</t>
  </si>
  <si>
    <t>Accumulated depreciationon on 1-1-2017</t>
  </si>
  <si>
    <t>Book value at 1/1/2017= 800,000- 114,000 = 686,000.</t>
  </si>
  <si>
    <t>New salvage value= 26,000</t>
  </si>
  <si>
    <t>Remaining New useful life= 50- 6= 44 year.</t>
  </si>
  <si>
    <t>New (Adjusted) depreciation expense per year= (686,000 - 26,000) / 44 =$ 15,000 per year.</t>
  </si>
  <si>
    <t>Solution for item 1:</t>
  </si>
  <si>
    <t>Entry for 2017 depreciation:</t>
  </si>
  <si>
    <t>Depreciation Expense               15,000</t>
  </si>
  <si>
    <t xml:space="preserve">        Accumulated depreciation            15,000</t>
  </si>
  <si>
    <t>E10-9 Presented below are selected transactions at Ridge Company for 2017.</t>
  </si>
  <si>
    <t>Jan. 1 Retired a piece of machinery that was purchased on January 1, 2007. The</t>
  </si>
  <si>
    <t>machine cost $62,000 on that date. It had a useful life of 10 years with no</t>
  </si>
  <si>
    <t>salvage value.</t>
  </si>
  <si>
    <t>June 30 Sold a computer that was purchased on January 1, 2014. The computer cost</t>
  </si>
  <si>
    <t>$45,000. It had a useful life of 5 years with no salvage value. The computer</t>
  </si>
  <si>
    <t>was sold for $14,000.</t>
  </si>
  <si>
    <t>Dec. 31 Discarded a delivery truck that was purchased on January 1, 2013. The truck</t>
  </si>
  <si>
    <t>cost $33,000. It was depreciated based on a 6-year useful life with a $3,000</t>
  </si>
  <si>
    <t>where applicable, on assets disposed of. Ridge Company uses straight-line depreciation.</t>
  </si>
  <si>
    <t>(Assume depreciation is up to date as of December 31, 2016.)</t>
  </si>
  <si>
    <t>Case 1: The machinery was used for full 10 years. From 1-1-2007 until 1-1-2017. So its total accumulated depreciation should be $ 62,000, because the salvage value is zero.</t>
  </si>
  <si>
    <t>So, BV on 1-1-2017 is = 62,000 - 62,000 = 0. It was retired so no gain and no loss case.</t>
  </si>
  <si>
    <t>Entry:</t>
  </si>
  <si>
    <t>Accumulated depreciation     62,000</t>
  </si>
  <si>
    <t xml:space="preserve">          Machinery                                   62,000.</t>
  </si>
  <si>
    <t>Case 2: We need to calculate the book value on selling day.We need to know accumulated depreciation, and so we have to calculate depreciation expense per year first.</t>
  </si>
  <si>
    <t xml:space="preserve">Depreciation expense per year= (45,000 - 0) / 5 = 9,000 per year. </t>
  </si>
  <si>
    <t>It was used for 3. 5 years (from 1-1-2014 until 30-6-2017).</t>
  </si>
  <si>
    <t>So, accumulated depreciation = 3.5 years X 9,000 = $ 31,500.</t>
  </si>
  <si>
    <t>BV on selling day= 45,000 - 31,500= $ 13,500. it was sold for 14,000, so we have a gain of 500.</t>
  </si>
  <si>
    <t>Accumulated depreciation        31,500</t>
  </si>
  <si>
    <t>Cash                                             14,000</t>
  </si>
  <si>
    <t xml:space="preserve">      </t>
  </si>
  <si>
    <t>Computer                                 45,000</t>
  </si>
  <si>
    <t>Gain on Sale of computer             500</t>
  </si>
  <si>
    <t>Case 3: We need to calculate the book value on retirement day.We need to know accumulated depreciation, and so we have to calculate depreciation expense per year first.</t>
  </si>
  <si>
    <t xml:space="preserve">Depreciation expense per year= (33,000 - 3,000) / 6 = 5,000 per year. </t>
  </si>
  <si>
    <t>It was used for 5 years (from 1-1-2013 until 31-12-2017).</t>
  </si>
  <si>
    <t>So, accumulated depreciation = 5 years X 5,000 = $ 25,000.</t>
  </si>
  <si>
    <t>BV on retirement day= 33,000 - 25,000= $ 8,000. it was retired, so we have a loss of 8,000.</t>
  </si>
  <si>
    <t>Accumulated depreciation        25,000</t>
  </si>
  <si>
    <t>Loss on scrapping truck              8,000</t>
  </si>
  <si>
    <t>Truck                                           33,000</t>
  </si>
  <si>
    <r>
      <t xml:space="preserve">Journalize all entries required on the above dates, </t>
    </r>
    <r>
      <rPr>
        <sz val="22"/>
        <color rgb="FFFF0000"/>
        <rFont val="Calibri"/>
        <family val="2"/>
        <scheme val="minor"/>
      </rPr>
      <t>including entries to update depreciation,</t>
    </r>
  </si>
  <si>
    <t>E10-11 On July 1, 2017, Friedman Inc. invested $720,000 in a mine estimated to have</t>
  </si>
  <si>
    <t>900,000 tons of ore of uniform grade. During the last 6 months of 2017, 100,000 tons of</t>
  </si>
  <si>
    <t>ore were mined</t>
  </si>
  <si>
    <t>(a) Prepare the journal entry to record depletion.</t>
  </si>
  <si>
    <t>(b) Assume that the 100,000 tons of ore were mined, but only 80,000 units were sold. How</t>
  </si>
  <si>
    <t>are the costs applicable to the 20,000 unsold units reported?</t>
  </si>
  <si>
    <t>E10-12 The following are selected 2017 transactions of Pedigo Corporation.</t>
  </si>
  <si>
    <t>Jan. 1 Purchased a small company and recorded goodwill of $150,000. Its useful life is</t>
  </si>
  <si>
    <t>May 1 Purchased for $75,000 a patent with an estimated useful life of 5 years and a</t>
  </si>
  <si>
    <t>legal life of 20 years.</t>
  </si>
  <si>
    <t>Prepare necessary adjusting entries at December 31 to record amortization required by</t>
  </si>
  <si>
    <t>the events above.</t>
  </si>
  <si>
    <t>*E 10-15 Presented below are two independent transactions. Both transactions have commercial</t>
  </si>
  <si>
    <t>substance.</t>
  </si>
  <si>
    <t>1. Mercy Co. exchanged old trucks (cost $64,000 less $22,000 accumulated depreciation)</t>
  </si>
  <si>
    <t>plus cash of $17,000 for new trucks. The old trucks had a fair value of</t>
  </si>
  <si>
    <t>2. Pence Inc. trades its used machine (cost $12,000 less $4,000 accumulated depreciation)</t>
  </si>
  <si>
    <t>for a new machine. In addition to exchanging the old machine (which had a fair value</t>
  </si>
  <si>
    <t>of $11,000), Pence also paid cash of $3,000.</t>
  </si>
  <si>
    <t>(a) Prepare the entry to record the exchange of assets by Mercy Co.</t>
  </si>
  <si>
    <t>(b) Prepare the entry to record the exchange of assets by Pence Inc.</t>
  </si>
  <si>
    <t>the following plant asset expenditures and receipts were recorded in random order.</t>
  </si>
  <si>
    <t>Debit</t>
  </si>
  <si>
    <t>2. Full payment to building contractor 690,000</t>
  </si>
  <si>
    <t>3. Real estate taxes on land paid for the current year 5,000</t>
  </si>
  <si>
    <t>4. Cost of real estate purchased as a plant site (land $100,000 and</t>
  </si>
  <si>
    <t>building $45,000) 145,000</t>
  </si>
  <si>
    <t>5. Excavation costs for new building 35,000</t>
  </si>
  <si>
    <t>6. Architect’s fees on building plans 10,000</t>
  </si>
  <si>
    <t>7. Accrued real estate taxes paid at time of purchase of real estate 2,000</t>
  </si>
  <si>
    <t>8. Cost of parking lots and driveways 14,000</t>
  </si>
  <si>
    <t>9. Cost of demolishing building to make land suitable for construction</t>
  </si>
  <si>
    <t>of new building 25,000</t>
  </si>
  <si>
    <t>Credit</t>
  </si>
  <si>
    <t>10. Proceeds from salvage of demolished building $ 3,500</t>
  </si>
  <si>
    <t>a- depletion expense per ton= (720,000 - 0) / 900,000 = $0.80 per ton</t>
  </si>
  <si>
    <t>depletion expense for 2017 = 100,000 X 0.80 = $ 80,000</t>
  </si>
  <si>
    <t>entry:</t>
  </si>
  <si>
    <t>depletion expense        80,000</t>
  </si>
  <si>
    <t>Accumulated depletion    80,000</t>
  </si>
  <si>
    <t>b- these costs will apper in the  Inventory account.</t>
  </si>
  <si>
    <t>indefinite.</t>
  </si>
  <si>
    <t>1- The Goodwill can not be amortized. It has indifinate life (حياة ابدية).</t>
  </si>
  <si>
    <t>2- amortization expense per year= (75,000 - 0) / 5 = $15,000</t>
  </si>
  <si>
    <t>we have 8 months in 2017, so</t>
  </si>
  <si>
    <t>amortization expense for 2017= 15,000 X (8/12) =$10,000.</t>
  </si>
  <si>
    <t>entry</t>
  </si>
  <si>
    <t>Patent                               10,000</t>
  </si>
  <si>
    <t>Fair value of old trucks is 38,000. We have a loss of 4,000, because BV is more than FV.</t>
  </si>
  <si>
    <t>Cost of New trucks= 38,000 + 17,000= 55,000.</t>
  </si>
  <si>
    <t>Accumulated depreciation (old)       22,000</t>
  </si>
  <si>
    <t>Trucks (New)                                         55,000</t>
  </si>
  <si>
    <t>Trucks (old)                       64,000</t>
  </si>
  <si>
    <t>Cash                                    17,000</t>
  </si>
  <si>
    <t xml:space="preserve">Loss on exchange                                  4,000                                        </t>
  </si>
  <si>
    <t>Fair value of old machine is 11,000. We have a Gain of 3,000, because BV is Less than FV.</t>
  </si>
  <si>
    <t>Cost of New Machine= 11,000 + 3,000= 14,000.</t>
  </si>
  <si>
    <t>Accumulated depreciation (old)       4,000</t>
  </si>
  <si>
    <t>Machine (old)                       12,000</t>
  </si>
  <si>
    <t>Cash                                        3,000</t>
  </si>
  <si>
    <t>Gain on exchange                3,000</t>
  </si>
  <si>
    <t>Machine (New)                                   14,000</t>
  </si>
  <si>
    <t>Account</t>
  </si>
  <si>
    <t>Land</t>
  </si>
  <si>
    <t>Taxes Expense</t>
  </si>
  <si>
    <t>Land Improvements</t>
  </si>
  <si>
    <t>Example:</t>
  </si>
  <si>
    <t>Truck purchased on 1-1-2020</t>
  </si>
  <si>
    <t>Cost= 100,000, useful life= 4 years, salvage value= 15,000</t>
  </si>
  <si>
    <t>Also,useful life in units= 200,000 km</t>
  </si>
  <si>
    <t>1- what is depreciation expense for years 2020 and 2021 using SLM?</t>
  </si>
  <si>
    <t>Depreciation expense per unit (km)= (100000- 15,000)/200,000= $ 0.425 per KM.</t>
  </si>
  <si>
    <t>So, for 2020, depreciation expense= 0.425 X 22,000= $ 9350</t>
  </si>
  <si>
    <t>SLM rate= 1/4= 0.25</t>
  </si>
  <si>
    <t>Required rate= 2 *0.25 = 0.50</t>
  </si>
  <si>
    <t>Date</t>
  </si>
  <si>
    <t>BV at beginning of year</t>
  </si>
  <si>
    <t>Depreciation expense</t>
  </si>
  <si>
    <t>Accumulated Depreciation</t>
  </si>
  <si>
    <t>BV at year End</t>
  </si>
  <si>
    <t>0.5 X100,000= 50,000</t>
  </si>
  <si>
    <t>0.5 X 50,000= 25,000</t>
  </si>
  <si>
    <t>0.5 X 25,000 = 12,500</t>
  </si>
  <si>
    <t>we need to stop at 15,000 (the salvage value)</t>
  </si>
  <si>
    <t>So we change the depreciation for the last year manually</t>
  </si>
  <si>
    <t>it shoul be 10,000, so Accumulated depreciation becomes 85,000</t>
  </si>
  <si>
    <t>and BV becomes exactly 15,000 which is salvage value.</t>
  </si>
  <si>
    <t>Note we did not do year 4 in this case</t>
  </si>
  <si>
    <t>Depreciation Factors:</t>
  </si>
  <si>
    <t>1- Cost.</t>
  </si>
  <si>
    <t>Real value</t>
  </si>
  <si>
    <t>Can not be changed</t>
  </si>
  <si>
    <t>2- Useful life</t>
  </si>
  <si>
    <t>Estimate</t>
  </si>
  <si>
    <t>(can be adjusted in future)</t>
  </si>
  <si>
    <t>3- Salvage value (residual value)</t>
  </si>
  <si>
    <t>a- SLM Method</t>
  </si>
  <si>
    <t>Depreciaiton Expense per year=</t>
  </si>
  <si>
    <t>Cost- Salvage value</t>
  </si>
  <si>
    <t>useful life in years</t>
  </si>
  <si>
    <t>b- Units of Activity Method</t>
  </si>
  <si>
    <t>Depreciaiton Expense per unit=</t>
  </si>
  <si>
    <t>useful life in units</t>
  </si>
  <si>
    <t xml:space="preserve">Then we multiply by number of units used during the period </t>
  </si>
  <si>
    <t>c- Using DDB Method</t>
  </si>
  <si>
    <t>SLM Rate=</t>
  </si>
  <si>
    <t xml:space="preserve">Required rate= </t>
  </si>
  <si>
    <t>we multiply the SLM rate by th factor given</t>
  </si>
  <si>
    <t>then we prepare table</t>
  </si>
  <si>
    <t>Disposal of plant assets (3 ways):</t>
  </si>
  <si>
    <t>Example: Machine has a cost of $ 20,000, Accumulated depreciation is $ 15,000. It was scrapped (retired).</t>
  </si>
  <si>
    <t>BV on scrap day= cost - Accumulated depreciation= 20,000- 15,000= $ 5,000. So if we scrap it (نرميه) we lose $ 5000.</t>
  </si>
  <si>
    <t>Accumuled depreciation : Machine           $ 15,000</t>
  </si>
  <si>
    <t>Loss on retirement of machine                         5,000</t>
  </si>
  <si>
    <t>Machine                                                            $ 20,000</t>
  </si>
  <si>
    <t xml:space="preserve">If Accumulated depreciation was $ 20,000 (here we assume no salve value in this example),then no gain no loss. </t>
  </si>
  <si>
    <t>Accumulated depreciation: Machine      $ 20,000</t>
  </si>
  <si>
    <t>2- Selling of Asset (Cash is received here).- result may be:  Gain       OR       Loss      OR     No gain no loss.</t>
  </si>
  <si>
    <t>Example: Machine has a cost of $ 20,000, Accumulated depreciation is $ 15,000. It was sold for 5,000 cash..</t>
  </si>
  <si>
    <t>BV on selling day= cost - Accumulated depreciation= 20,000 - 15,000= $ 5,000. So if we sell it (نبيعه) for 5,000, NO Gain No Loss</t>
  </si>
  <si>
    <t>Cash                                                                   5000</t>
  </si>
  <si>
    <t xml:space="preserve">If we sell it for 3,000, then we have a loss of 2000. </t>
  </si>
  <si>
    <t>Cash                                                                   3000</t>
  </si>
  <si>
    <t>Loss on sale of machine                                     2000</t>
  </si>
  <si>
    <t xml:space="preserve">If we sell it for 8,000, then we have a Gain of 3000. </t>
  </si>
  <si>
    <t>Cash                                                                 8000</t>
  </si>
  <si>
    <t>Gain on sale of Machine                                  3,000</t>
  </si>
  <si>
    <t>3- Exchanging the asset (cash is paid or received here, according to case).</t>
  </si>
  <si>
    <t>We need to learn a new concept: fair market value Or Trade in value (ما سيحسبه التاجر قيمة للماكنة القديمة حينما نبدلها). We compare this value with the book value of Asset on day of exchange</t>
  </si>
  <si>
    <t>If fair market value is higher than book value- then we have a gain.</t>
  </si>
  <si>
    <t>If fair market value is Lower than book value- then we have a loss.</t>
  </si>
  <si>
    <t>If fair market value is equal to book value- then we have NO gain, and No Loss.</t>
  </si>
  <si>
    <t>The cost of New asset we get = fair market value of old asset PLUS cash we pay (cash paid).</t>
  </si>
  <si>
    <t>OR</t>
  </si>
  <si>
    <t>The cost of New asset we get = fair market value of old asset Minus cash we receive (cash receive).</t>
  </si>
  <si>
    <t>Example: Machine has a cost of $ 20,000, Accumulated depreciation is $ 15,000. Its fair market value was 3,000. It was exchaned for a new one. Cash of 15,000 was paid.</t>
  </si>
  <si>
    <t>BV of old mahine is 5,000. Fair market value is 3,000. So Fair value is less than BV, so we will have a loss of 2,000.</t>
  </si>
  <si>
    <t>cost of new machine= 3,000 + 15,000 = 18,000.</t>
  </si>
  <si>
    <t>Loss on Exchane of asset                                  2,000</t>
  </si>
  <si>
    <t>Machine (NEW)                                                  18,000</t>
  </si>
  <si>
    <t>Machine (OLD)                                                           $ 20,000</t>
  </si>
  <si>
    <t>Cash                                                                                    15,000</t>
  </si>
  <si>
    <t>Example: Machine has a cost of $ 20,000, Accumulated depreciation is $ 15,000. Its fair market value was 8,000. It was exchaned for a new one. Cash of 15,000 was paid.</t>
  </si>
  <si>
    <t>BV of old mahine is 5,000. Fair market value is 8,000. So Fair value is MORE than BV, so we will have a Gain  of 3,000.</t>
  </si>
  <si>
    <t>cost of new machine= 8,000 + 15,000 = 23,000.</t>
  </si>
  <si>
    <t>Machine (NEW)                                               23,000</t>
  </si>
  <si>
    <t>Cash                                                                                15,000</t>
  </si>
  <si>
    <t xml:space="preserve">                  Gain on exchage of asset                                             3,000</t>
  </si>
  <si>
    <t>Example: Machine has a cost of $ 20,000, Accumulated depreciation is $ 15,000. Its fair market value was 5,000. It was exchaned for a new one. Cash of 15,000 was paid.</t>
  </si>
  <si>
    <t>BV of old mahine is 5,000. Fair market value is 5,000. So Fair value is equal to BV, so we will have NO Gain  and No loss</t>
  </si>
  <si>
    <t>cost of new machine= 5,000 + 15,000 = 20,000.</t>
  </si>
  <si>
    <t>Machine (NEW)                                               20,000</t>
  </si>
  <si>
    <t>E10-2 Benedict Company incurred the following costs.</t>
  </si>
  <si>
    <t>Account Debited</t>
  </si>
  <si>
    <t>1. Sales tax on factory machinery purchased $ 5,000</t>
  </si>
  <si>
    <t>Machinery</t>
  </si>
  <si>
    <t>2. Painting of and lettering on truck immediately upon purchase 700</t>
  </si>
  <si>
    <t>Truck</t>
  </si>
  <si>
    <t>3. Installation and testing of factory machinery 2,000</t>
  </si>
  <si>
    <t>4. Real estate broker’s commission on land purchased 3,500</t>
  </si>
  <si>
    <t>5. Insurance premium paid for first year’s insurance on new truck 880</t>
  </si>
  <si>
    <t xml:space="preserve">Prepaid Insurance </t>
  </si>
  <si>
    <t>6. Cost of landscaping on property purchased 7,200</t>
  </si>
  <si>
    <t>7. Cost of paving parking lot for new building constructed 17,900</t>
  </si>
  <si>
    <t>8. Cost of clearing, draining, and filling land 13,300</t>
  </si>
  <si>
    <t>9. Architect’s fees on self-constructed building 10,000</t>
  </si>
  <si>
    <t>Indicate to which account Benedict would debit each of the costs.</t>
  </si>
  <si>
    <t>E10-6 Rottino Company purchased a new machine on October 1, 2017, at a cost of</t>
  </si>
  <si>
    <t>$150,000. The company estimated that the machine will have a salvage value of $12,000.</t>
  </si>
  <si>
    <t>The machine is expected to be used for 10,000 working hours during its 5-year life.</t>
  </si>
  <si>
    <t>Compute the depreciation expense under the following methods for the year indicated.</t>
  </si>
  <si>
    <t>(a) Straight-line for 2017.</t>
  </si>
  <si>
    <t>(b) Units-of-activity for 2017, assuming machine usage was 1,700 hours.</t>
  </si>
  <si>
    <t>(c) Declining-balance using double the straight-line rate for 2017 and 2018</t>
  </si>
  <si>
    <t>=</t>
  </si>
  <si>
    <t>150000-12000=</t>
  </si>
  <si>
    <t>For 2017=</t>
  </si>
  <si>
    <t>(27600) X (3/12)</t>
  </si>
  <si>
    <t>dollars</t>
  </si>
  <si>
    <t>150000-12000</t>
  </si>
  <si>
    <t>(13.8 )X (1700)</t>
  </si>
  <si>
    <t>1/ useful life=</t>
  </si>
  <si>
    <t>1/5=</t>
  </si>
  <si>
    <t>2 X 0.2=</t>
  </si>
  <si>
    <t>Depreciation expense per year= (100000- 15000)/ 4 = $ 21,250. For both years it’s the same.</t>
  </si>
  <si>
    <t>1- BV of old Trucks= 64,000 - 22,000 = 42,000.</t>
  </si>
  <si>
    <t>2- BV of old Machine= 12,000 - 4,000 = 8,000.</t>
  </si>
  <si>
    <t>1. Cost of filling and grading the land $ 4,000</t>
  </si>
  <si>
    <t>P10-1A Venable Company was organized on January 1. During the first year of operations,</t>
  </si>
  <si>
    <t>So, for 2021, depreciation expense= 0.425 X 50,000= $ 21250</t>
  </si>
  <si>
    <t>2- prepare the adjusting entry on 31-12-2020?</t>
  </si>
  <si>
    <t>31-12-2020</t>
  </si>
  <si>
    <t>Accumulated depreciation: Truck</t>
  </si>
  <si>
    <t>Depreciation expense: Truck</t>
  </si>
  <si>
    <t>3- What is the book value of Truck on 1-1-2022??</t>
  </si>
  <si>
    <t>4- If truck was driven 22,000 km in 2020, and 50,000 in 2021, what is depreciation using units of activity.</t>
  </si>
  <si>
    <t>5- for the 4 years, using Double declinning balance</t>
  </si>
  <si>
    <t>1/ useful life in years</t>
  </si>
  <si>
    <t>Cost= 13000</t>
  </si>
  <si>
    <t>Salvage Value= 1000</t>
  </si>
  <si>
    <t>Useful life= 5 years</t>
  </si>
  <si>
    <t>Double declinning balance method</t>
  </si>
  <si>
    <t>SLM rate= 1/5= 20%.</t>
  </si>
  <si>
    <t>Required rate= 20% X 2= 40%.</t>
  </si>
  <si>
    <t>W</t>
  </si>
  <si>
    <t>مثال السلايدات</t>
  </si>
  <si>
    <t>Plant assets:</t>
  </si>
  <si>
    <t>Equipment</t>
  </si>
  <si>
    <t>Less: accumulated depreciation</t>
  </si>
  <si>
    <t>Net book value of asset</t>
  </si>
  <si>
    <t xml:space="preserve"> مثال السلايدات لو كان الشراء في 4/1/ 2014</t>
  </si>
  <si>
    <t>1- SLM method</t>
  </si>
  <si>
    <t>For 2014= (9/12)* 2400= 1800</t>
  </si>
  <si>
    <t>For 2015= 2400</t>
  </si>
  <si>
    <t>For 2016= 2400</t>
  </si>
  <si>
    <t>For 2017= 2400</t>
  </si>
  <si>
    <t>For 2018= 2400</t>
  </si>
  <si>
    <t>3- DDB Method:</t>
  </si>
  <si>
    <t>Yearly depreciation for 1 full year = $ 2400</t>
  </si>
  <si>
    <t>For 2019= 600***</t>
  </si>
  <si>
    <t>179***</t>
  </si>
  <si>
    <t>2- Units of Activity: No change</t>
  </si>
  <si>
    <t>BV= Cost- Accumulated depreciation</t>
  </si>
  <si>
    <t>Dep expense= (510000-10000)/10</t>
  </si>
  <si>
    <t>New dep= (160000-5000)/8</t>
  </si>
  <si>
    <t>1- Retirement or scrapping  or discarding of Asset. (No cash is received)- result is : Loss    Or       No gain No loss.</t>
  </si>
  <si>
    <t>31-12-2017</t>
  </si>
  <si>
    <t>depletion expense        64,000</t>
  </si>
  <si>
    <t>Accumulated depletion    64,000</t>
  </si>
  <si>
    <t>Inventory  16000</t>
  </si>
  <si>
    <t xml:space="preserve">        Accumulated depletion     16,000</t>
  </si>
  <si>
    <t>Amortization expense (patent)    10,000</t>
  </si>
  <si>
    <t>Book value= Cost- Accumulated depreciation= 100,000- ( 2 X 21250)= 57,500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</si>
</sst>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8" formatCode="&quot;$&quot;#,##0.00_);[Red]\(&quot;$&quot;#,##0.00\)"/>
  </numFmts>
  <fonts count="16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u/>
      <sz val="22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22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/>
    <xf numFmtId="0" fontId="1" fillId="0" borderId="0" xfId="0" applyFont="1" applyFill="1"/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/>
    <xf numFmtId="6" fontId="3" fillId="0" borderId="0" xfId="0" applyNumberFormat="1" applyFont="1"/>
    <xf numFmtId="8" fontId="1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 wrapText="1"/>
    </xf>
    <xf numFmtId="0" fontId="3" fillId="4" borderId="0" xfId="0" applyFont="1" applyFill="1"/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6" fillId="5" borderId="0" xfId="0" applyFont="1" applyFill="1"/>
    <xf numFmtId="0" fontId="1" fillId="0" borderId="0" xfId="0" applyFont="1" applyAlignment="1">
      <alignment wrapText="1"/>
    </xf>
    <xf numFmtId="0" fontId="2" fillId="0" borderId="0" xfId="0" applyFont="1"/>
    <xf numFmtId="3" fontId="2" fillId="0" borderId="0" xfId="0" applyNumberFormat="1" applyFont="1"/>
    <xf numFmtId="0" fontId="2" fillId="3" borderId="0" xfId="0" applyFont="1" applyFill="1"/>
    <xf numFmtId="3" fontId="2" fillId="3" borderId="0" xfId="0" applyNumberFormat="1" applyFont="1" applyFill="1"/>
    <xf numFmtId="0" fontId="9" fillId="0" borderId="0" xfId="0" applyFont="1"/>
    <xf numFmtId="0" fontId="8" fillId="2" borderId="0" xfId="0" applyFont="1" applyFill="1"/>
    <xf numFmtId="1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4" fontId="1" fillId="7" borderId="0" xfId="0" applyNumberFormat="1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1" fillId="0" borderId="0" xfId="0" applyFont="1"/>
    <xf numFmtId="0" fontId="2" fillId="6" borderId="0" xfId="0" applyFont="1" applyFill="1"/>
    <xf numFmtId="0" fontId="7" fillId="0" borderId="0" xfId="0" applyFont="1" applyAlignment="1">
      <alignment horizontal="center"/>
    </xf>
    <xf numFmtId="0" fontId="12" fillId="0" borderId="0" xfId="0" applyFont="1"/>
    <xf numFmtId="0" fontId="8" fillId="2" borderId="0" xfId="0" applyFont="1" applyFill="1" applyAlignment="1">
      <alignment wrapText="1"/>
    </xf>
    <xf numFmtId="0" fontId="10" fillId="0" borderId="0" xfId="0" applyFont="1"/>
    <xf numFmtId="0" fontId="9" fillId="6" borderId="0" xfId="0" applyFont="1" applyFill="1"/>
    <xf numFmtId="0" fontId="10" fillId="6" borderId="0" xfId="0" applyFont="1" applyFill="1"/>
    <xf numFmtId="0" fontId="13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4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" fontId="2" fillId="5" borderId="0" xfId="0" applyNumberFormat="1" applyFont="1" applyFill="1" applyAlignment="1">
      <alignment horizontal="center"/>
    </xf>
    <xf numFmtId="0" fontId="14" fillId="0" borderId="0" xfId="0" applyFont="1"/>
    <xf numFmtId="0" fontId="15" fillId="0" borderId="0" xfId="0" applyFont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5" borderId="8" xfId="0" applyFont="1" applyFill="1" applyBorder="1"/>
    <xf numFmtId="0" fontId="1" fillId="5" borderId="0" xfId="0" applyFont="1" applyFill="1" applyBorder="1"/>
    <xf numFmtId="0" fontId="1" fillId="5" borderId="10" xfId="0" applyFont="1" applyFill="1" applyBorder="1"/>
    <xf numFmtId="0" fontId="1" fillId="5" borderId="1" xfId="0" applyFont="1" applyFill="1" applyBorder="1"/>
    <xf numFmtId="0" fontId="9" fillId="5" borderId="0" xfId="0" applyFont="1" applyFill="1"/>
    <xf numFmtId="0" fontId="2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Alignment="1">
      <alignment horizontal="center"/>
    </xf>
    <xf numFmtId="0" fontId="1" fillId="5" borderId="8" xfId="0" applyFont="1" applyFill="1" applyBorder="1" applyAlignment="1"/>
    <xf numFmtId="0" fontId="0" fillId="5" borderId="0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70"/>
  <sheetViews>
    <sheetView topLeftCell="A40" workbookViewId="0">
      <selection activeCell="J62" sqref="J62"/>
    </sheetView>
  </sheetViews>
  <sheetFormatPr defaultRowHeight="15"/>
  <cols>
    <col min="1" max="1" width="21.42578125" customWidth="1"/>
    <col min="2" max="2" width="38.28515625" customWidth="1"/>
    <col min="3" max="3" width="7.140625" customWidth="1"/>
    <col min="4" max="4" width="2.28515625" customWidth="1"/>
    <col min="5" max="5" width="9.140625" hidden="1" customWidth="1"/>
    <col min="6" max="6" width="19.85546875" customWidth="1"/>
    <col min="7" max="7" width="21.42578125" customWidth="1"/>
    <col min="8" max="8" width="30.7109375" customWidth="1"/>
    <col min="9" max="9" width="27" customWidth="1"/>
    <col min="10" max="10" width="30.42578125" customWidth="1"/>
    <col min="19" max="19" width="36" customWidth="1"/>
    <col min="20" max="20" width="23.28515625" customWidth="1"/>
    <col min="21" max="21" width="13.140625" customWidth="1"/>
  </cols>
  <sheetData>
    <row r="2" spans="1:21" s="9" customFormat="1" ht="28.5">
      <c r="A2" s="9" t="s">
        <v>144</v>
      </c>
    </row>
    <row r="3" spans="1:21" s="9" customFormat="1" ht="28.5">
      <c r="A3" s="9" t="s">
        <v>145</v>
      </c>
      <c r="H3" s="9" t="s">
        <v>146</v>
      </c>
      <c r="I3" s="9" t="s">
        <v>147</v>
      </c>
      <c r="U3" s="9">
        <v>2400</v>
      </c>
    </row>
    <row r="4" spans="1:21" s="9" customFormat="1" ht="28.5">
      <c r="A4" s="9" t="s">
        <v>148</v>
      </c>
      <c r="H4" s="9" t="s">
        <v>149</v>
      </c>
      <c r="I4" s="9" t="s">
        <v>150</v>
      </c>
      <c r="U4" s="9">
        <f>2400*(9/12)</f>
        <v>1800</v>
      </c>
    </row>
    <row r="5" spans="1:21" s="9" customFormat="1" ht="28.5">
      <c r="A5" s="9" t="s">
        <v>151</v>
      </c>
      <c r="H5" s="9" t="s">
        <v>149</v>
      </c>
      <c r="I5" s="9" t="s">
        <v>150</v>
      </c>
    </row>
    <row r="6" spans="1:21" s="9" customFormat="1" ht="28.5"/>
    <row r="7" spans="1:21" s="9" customFormat="1" ht="28.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21" ht="31.5">
      <c r="A8" s="1" t="s">
        <v>152</v>
      </c>
      <c r="B8" s="1"/>
      <c r="C8" s="1"/>
      <c r="D8" s="1"/>
      <c r="E8" s="1"/>
      <c r="F8" s="1"/>
      <c r="G8" s="1"/>
      <c r="H8" s="1"/>
      <c r="I8" s="1"/>
      <c r="J8" s="1"/>
      <c r="P8" s="24"/>
      <c r="Q8" s="24" t="s">
        <v>262</v>
      </c>
      <c r="R8" s="24"/>
      <c r="S8" s="24"/>
      <c r="T8" s="24"/>
    </row>
    <row r="9" spans="1:21" ht="32.25" thickBot="1">
      <c r="A9" s="42" t="s">
        <v>153</v>
      </c>
      <c r="B9" s="42"/>
      <c r="C9" s="1"/>
      <c r="D9" s="1"/>
      <c r="E9" s="1"/>
      <c r="F9" s="1"/>
      <c r="G9" s="18" t="s">
        <v>154</v>
      </c>
      <c r="H9" s="18"/>
      <c r="I9" s="1"/>
      <c r="J9" s="19"/>
      <c r="P9" s="24"/>
      <c r="Q9" s="24" t="s">
        <v>263</v>
      </c>
      <c r="R9" s="24"/>
      <c r="S9" s="24"/>
      <c r="T9" s="24">
        <v>13000</v>
      </c>
    </row>
    <row r="10" spans="1:21" ht="31.5">
      <c r="A10" s="1"/>
      <c r="B10" s="1"/>
      <c r="C10" s="1"/>
      <c r="D10" s="1"/>
      <c r="E10" s="1"/>
      <c r="F10" s="1"/>
      <c r="G10" s="1" t="s">
        <v>155</v>
      </c>
      <c r="H10" s="1"/>
      <c r="I10" s="1"/>
      <c r="J10" s="8"/>
      <c r="P10" s="24" t="s">
        <v>264</v>
      </c>
      <c r="Q10" s="24"/>
      <c r="R10" s="24"/>
      <c r="S10" s="24"/>
      <c r="T10" s="24">
        <v>-12000</v>
      </c>
    </row>
    <row r="11" spans="1:21" ht="31.5">
      <c r="A11" s="1"/>
      <c r="B11" s="1"/>
      <c r="C11" s="1"/>
      <c r="D11" s="1"/>
      <c r="E11" s="1"/>
      <c r="F11" s="1"/>
      <c r="G11" s="1"/>
      <c r="H11" s="1"/>
      <c r="I11" s="1"/>
      <c r="J11" s="8"/>
      <c r="P11" s="24" t="s">
        <v>265</v>
      </c>
      <c r="Q11" s="24"/>
      <c r="R11" s="24"/>
      <c r="S11" s="24"/>
      <c r="T11" s="24">
        <v>1000</v>
      </c>
    </row>
    <row r="12" spans="1:21" ht="26.25">
      <c r="A12" s="1"/>
      <c r="B12" s="1"/>
      <c r="C12" s="1"/>
      <c r="D12" s="1"/>
      <c r="E12" s="1"/>
      <c r="F12" s="1"/>
      <c r="G12" s="20"/>
      <c r="H12" s="20"/>
      <c r="I12" s="20"/>
      <c r="J12" s="21"/>
    </row>
    <row r="13" spans="1:21" ht="26.25">
      <c r="A13" s="1"/>
      <c r="B13" s="1"/>
      <c r="C13" s="1"/>
      <c r="D13" s="1"/>
      <c r="E13" s="1"/>
      <c r="F13" s="1"/>
      <c r="G13" s="1"/>
      <c r="H13" s="1"/>
      <c r="I13" s="1"/>
      <c r="J13" s="8"/>
    </row>
    <row r="14" spans="1:21" ht="26.25">
      <c r="A14" s="1"/>
      <c r="B14" s="1"/>
      <c r="C14" s="1"/>
      <c r="D14" s="1"/>
      <c r="E14" s="1"/>
      <c r="F14" s="1"/>
      <c r="G14" s="1"/>
      <c r="H14" s="1"/>
      <c r="I14" s="1"/>
      <c r="J14" s="8"/>
    </row>
    <row r="15" spans="1:21" ht="26.25">
      <c r="A15" s="1" t="s">
        <v>156</v>
      </c>
      <c r="B15" s="1"/>
      <c r="C15" s="1"/>
      <c r="D15" s="1"/>
      <c r="E15" s="1"/>
      <c r="F15" s="1"/>
      <c r="G15" s="1"/>
      <c r="H15" s="1"/>
      <c r="I15" s="1"/>
      <c r="J15" s="8"/>
    </row>
    <row r="16" spans="1:21" ht="27" thickBot="1">
      <c r="A16" s="22" t="s">
        <v>157</v>
      </c>
      <c r="B16" s="22"/>
      <c r="C16" s="1"/>
      <c r="D16" s="1"/>
      <c r="E16" s="1"/>
      <c r="F16" s="1"/>
      <c r="G16" s="18" t="s">
        <v>154</v>
      </c>
      <c r="H16" s="18"/>
      <c r="I16" s="1"/>
      <c r="J16" s="19"/>
    </row>
    <row r="17" spans="1:10" ht="26.25">
      <c r="A17" s="1"/>
      <c r="B17" s="1"/>
      <c r="C17" s="1"/>
      <c r="D17" s="1"/>
      <c r="E17" s="1"/>
      <c r="F17" s="1"/>
      <c r="G17" s="1" t="s">
        <v>158</v>
      </c>
      <c r="H17" s="1"/>
      <c r="I17" s="1"/>
      <c r="J17" s="8"/>
    </row>
    <row r="18" spans="1:10" ht="26.25">
      <c r="A18" s="1"/>
      <c r="B18" s="1"/>
      <c r="C18" s="1"/>
      <c r="D18" s="1"/>
      <c r="E18" s="1"/>
      <c r="F18" s="1"/>
      <c r="G18" s="1"/>
      <c r="H18" s="1"/>
      <c r="I18" s="1"/>
      <c r="J18" s="8"/>
    </row>
    <row r="19" spans="1:10" ht="26.25">
      <c r="A19" s="1"/>
      <c r="B19" s="1"/>
      <c r="C19" s="1"/>
      <c r="D19" s="1"/>
      <c r="E19" s="1"/>
      <c r="F19" s="1"/>
      <c r="G19" s="22" t="s">
        <v>159</v>
      </c>
      <c r="H19" s="22"/>
      <c r="I19" s="22"/>
      <c r="J19" s="23"/>
    </row>
    <row r="20" spans="1:10" ht="26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26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6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6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s="24" customFormat="1" ht="31.5">
      <c r="A24" s="24" t="s">
        <v>160</v>
      </c>
      <c r="I24" s="24" t="s">
        <v>254</v>
      </c>
    </row>
    <row r="25" spans="1:10" s="24" customFormat="1" ht="31.5">
      <c r="A25" s="36" t="s">
        <v>161</v>
      </c>
      <c r="B25" s="36" t="s">
        <v>253</v>
      </c>
      <c r="I25" s="24" t="s">
        <v>255</v>
      </c>
    </row>
    <row r="26" spans="1:10" s="24" customFormat="1" ht="31.5">
      <c r="A26" s="24" t="s">
        <v>162</v>
      </c>
      <c r="B26" s="24" t="s">
        <v>163</v>
      </c>
      <c r="I26" s="24" t="s">
        <v>256</v>
      </c>
    </row>
    <row r="27" spans="1:10" s="24" customFormat="1" ht="31.5">
      <c r="A27" s="24" t="s">
        <v>164</v>
      </c>
      <c r="I27" s="24" t="s">
        <v>257</v>
      </c>
    </row>
    <row r="28" spans="1:10" s="24" customFormat="1" ht="31.5"/>
    <row r="29" spans="1:10" s="24" customFormat="1" ht="31.5"/>
    <row r="30" spans="1:10" s="24" customFormat="1" ht="31.5">
      <c r="A30" s="24" t="s">
        <v>258</v>
      </c>
    </row>
    <row r="31" spans="1:10" s="24" customFormat="1" ht="31.5">
      <c r="A31" s="24" t="s">
        <v>259</v>
      </c>
    </row>
    <row r="32" spans="1:10" s="24" customFormat="1" ht="94.5">
      <c r="B32" s="24" t="s">
        <v>261</v>
      </c>
      <c r="F32" s="25" t="s">
        <v>131</v>
      </c>
      <c r="G32" s="25" t="s">
        <v>132</v>
      </c>
      <c r="H32" s="25" t="s">
        <v>133</v>
      </c>
      <c r="I32" s="25" t="s">
        <v>134</v>
      </c>
      <c r="J32" s="25" t="s">
        <v>135</v>
      </c>
    </row>
    <row r="33" spans="1:10" ht="26.25">
      <c r="A33" s="1"/>
      <c r="B33" s="1"/>
      <c r="C33" s="1"/>
      <c r="D33" s="1"/>
      <c r="E33" s="1"/>
      <c r="F33" s="37">
        <v>41640</v>
      </c>
      <c r="G33" s="8">
        <v>13000</v>
      </c>
      <c r="H33" s="8">
        <f>40%*13000</f>
        <v>5200</v>
      </c>
      <c r="I33" s="8">
        <v>5200</v>
      </c>
      <c r="J33" s="8">
        <f>13000-5200</f>
        <v>7800</v>
      </c>
    </row>
    <row r="34" spans="1:10" ht="26.25">
      <c r="A34" s="1"/>
      <c r="B34" s="1"/>
      <c r="C34" s="1"/>
      <c r="D34" s="1"/>
      <c r="E34" s="1"/>
      <c r="F34" s="37">
        <v>42005</v>
      </c>
      <c r="G34" s="8">
        <v>7800</v>
      </c>
      <c r="H34" s="8">
        <f>40%*G34</f>
        <v>3120</v>
      </c>
      <c r="I34" s="8">
        <f>I33+H34</f>
        <v>8320</v>
      </c>
      <c r="J34" s="8">
        <f>13000-8320</f>
        <v>4680</v>
      </c>
    </row>
    <row r="35" spans="1:10" ht="26.25">
      <c r="F35" s="37">
        <v>42370</v>
      </c>
      <c r="G35" s="8">
        <v>4680</v>
      </c>
      <c r="H35" s="8">
        <f>40%*G35</f>
        <v>1872</v>
      </c>
      <c r="I35" s="8">
        <f>8320+1872</f>
        <v>10192</v>
      </c>
      <c r="J35" s="8">
        <f>13000-10192</f>
        <v>2808</v>
      </c>
    </row>
    <row r="36" spans="1:10" ht="26.25">
      <c r="F36" s="37">
        <v>42736</v>
      </c>
      <c r="G36" s="8">
        <v>2808</v>
      </c>
      <c r="H36" s="38">
        <f>40%*2808</f>
        <v>1123.2</v>
      </c>
      <c r="I36" s="8">
        <f>10192+1123</f>
        <v>11315</v>
      </c>
      <c r="J36" s="8">
        <f>13000-11315</f>
        <v>1685</v>
      </c>
    </row>
    <row r="37" spans="1:10" ht="26.25">
      <c r="C37" s="41" t="s">
        <v>260</v>
      </c>
      <c r="F37" s="39">
        <v>43101</v>
      </c>
      <c r="G37" s="40">
        <v>1685</v>
      </c>
      <c r="H37" s="40">
        <f>40%*1685</f>
        <v>674</v>
      </c>
      <c r="I37" s="40">
        <f>11315+674</f>
        <v>11989</v>
      </c>
      <c r="J37" s="40">
        <f>13000-11989</f>
        <v>1011</v>
      </c>
    </row>
    <row r="38" spans="1:10" ht="26.25">
      <c r="F38" s="43"/>
      <c r="G38" s="43">
        <v>1685</v>
      </c>
      <c r="H38" s="8">
        <v>685</v>
      </c>
      <c r="I38" s="8">
        <v>12000</v>
      </c>
      <c r="J38" s="8">
        <v>1000</v>
      </c>
    </row>
    <row r="39" spans="1:10" ht="26.25">
      <c r="F39" s="8"/>
      <c r="G39" s="8"/>
      <c r="H39" s="8"/>
      <c r="I39" s="8"/>
      <c r="J39" s="8"/>
    </row>
    <row r="40" spans="1:10" ht="26.25">
      <c r="F40" s="1"/>
      <c r="G40" s="1"/>
      <c r="H40" s="1"/>
      <c r="I40" s="1"/>
      <c r="J40" s="1"/>
    </row>
    <row r="43" spans="1:10" ht="63">
      <c r="B43" s="45" t="s">
        <v>266</v>
      </c>
    </row>
    <row r="46" spans="1:10" ht="28.5">
      <c r="B46" s="9" t="s">
        <v>267</v>
      </c>
    </row>
    <row r="47" spans="1:10" ht="28.5">
      <c r="B47" s="9"/>
    </row>
    <row r="48" spans="1:10" ht="28.5">
      <c r="B48" s="35" t="s">
        <v>274</v>
      </c>
      <c r="C48" s="46"/>
      <c r="D48" s="46"/>
      <c r="E48" s="46"/>
      <c r="F48" s="46"/>
      <c r="G48" s="46"/>
    </row>
    <row r="49" spans="1:12" ht="28.5">
      <c r="B49" s="14"/>
      <c r="C49" s="44"/>
      <c r="D49" s="44"/>
      <c r="E49" s="44"/>
      <c r="F49" s="44"/>
      <c r="G49" s="44"/>
    </row>
    <row r="50" spans="1:12" ht="28.5">
      <c r="B50" s="47" t="s">
        <v>268</v>
      </c>
      <c r="C50" s="48"/>
      <c r="D50" s="48"/>
      <c r="E50" s="48"/>
      <c r="F50" s="48"/>
      <c r="G50" s="44"/>
    </row>
    <row r="51" spans="1:12" ht="28.5">
      <c r="B51" s="35" t="s">
        <v>269</v>
      </c>
      <c r="C51" s="46"/>
      <c r="D51" s="46"/>
      <c r="E51" s="46"/>
      <c r="F51" s="46"/>
      <c r="G51" s="44"/>
    </row>
    <row r="52" spans="1:12" ht="28.5">
      <c r="B52" s="35" t="s">
        <v>270</v>
      </c>
      <c r="C52" s="44"/>
      <c r="D52" s="44"/>
      <c r="E52" s="44"/>
      <c r="F52" s="44"/>
      <c r="G52" s="44"/>
    </row>
    <row r="53" spans="1:12" ht="28.5">
      <c r="B53" s="35" t="s">
        <v>271</v>
      </c>
      <c r="C53" s="44"/>
      <c r="D53" s="44"/>
      <c r="E53" s="44"/>
      <c r="F53" s="44"/>
      <c r="G53" s="44"/>
    </row>
    <row r="54" spans="1:12" ht="28.5">
      <c r="B54" s="35" t="s">
        <v>272</v>
      </c>
      <c r="C54" s="44"/>
      <c r="D54" s="44"/>
      <c r="E54" s="44"/>
      <c r="F54" s="44"/>
      <c r="G54" s="44"/>
    </row>
    <row r="55" spans="1:12" ht="28.5">
      <c r="B55" s="47" t="s">
        <v>275</v>
      </c>
      <c r="C55" s="44"/>
      <c r="D55" s="44"/>
      <c r="E55" s="44"/>
      <c r="F55" s="44"/>
      <c r="G55" s="44"/>
    </row>
    <row r="56" spans="1:12" ht="31.5">
      <c r="A56" s="24"/>
      <c r="B56" s="24"/>
      <c r="C56" s="24"/>
    </row>
    <row r="57" spans="1:12" ht="31.5">
      <c r="A57" s="24"/>
      <c r="B57" s="24"/>
      <c r="C57" s="24"/>
    </row>
    <row r="58" spans="1:12" ht="31.5">
      <c r="A58" s="24"/>
      <c r="B58" s="24" t="s">
        <v>277</v>
      </c>
      <c r="C58" s="24"/>
    </row>
    <row r="59" spans="1:12" ht="31.5">
      <c r="A59" s="24"/>
      <c r="B59" s="24"/>
      <c r="C59" s="24"/>
    </row>
    <row r="60" spans="1:12" ht="28.5">
      <c r="B60" s="9" t="s">
        <v>273</v>
      </c>
    </row>
    <row r="62" spans="1:12" ht="94.5">
      <c r="F62" s="49" t="s">
        <v>131</v>
      </c>
      <c r="G62" s="49" t="s">
        <v>132</v>
      </c>
      <c r="H62" s="49" t="s">
        <v>133</v>
      </c>
      <c r="I62" s="49" t="s">
        <v>134</v>
      </c>
      <c r="J62" s="49" t="s">
        <v>135</v>
      </c>
      <c r="K62" s="46"/>
      <c r="L62" s="46"/>
    </row>
    <row r="63" spans="1:12" ht="26.25">
      <c r="F63" s="50">
        <v>41643</v>
      </c>
      <c r="G63" s="51">
        <v>13000</v>
      </c>
      <c r="H63" s="51">
        <f>40%*13000*(9/12)</f>
        <v>3900</v>
      </c>
      <c r="I63" s="51">
        <f>H63</f>
        <v>3900</v>
      </c>
      <c r="J63" s="51">
        <f>13000-3900</f>
        <v>9100</v>
      </c>
    </row>
    <row r="64" spans="1:12" ht="26.25">
      <c r="F64" s="50">
        <v>42005</v>
      </c>
      <c r="G64" s="51">
        <f>J63</f>
        <v>9100</v>
      </c>
      <c r="H64" s="51">
        <f>40%*G64</f>
        <v>3640</v>
      </c>
      <c r="I64" s="51">
        <f>I63+H64</f>
        <v>7540</v>
      </c>
      <c r="J64" s="51">
        <f>13000-7540</f>
        <v>5460</v>
      </c>
    </row>
    <row r="65" spans="6:10" ht="26.25">
      <c r="F65" s="50">
        <v>42370</v>
      </c>
      <c r="G65" s="51">
        <f>J64</f>
        <v>5460</v>
      </c>
      <c r="H65" s="51">
        <f>40%*G65</f>
        <v>2184</v>
      </c>
      <c r="I65" s="51">
        <f>I64+H65</f>
        <v>9724</v>
      </c>
      <c r="J65" s="51">
        <f>13000-9724</f>
        <v>3276</v>
      </c>
    </row>
    <row r="66" spans="6:10" ht="26.25">
      <c r="F66" s="50">
        <v>42736</v>
      </c>
      <c r="G66" s="51">
        <f>J65</f>
        <v>3276</v>
      </c>
      <c r="H66" s="52">
        <f>40%*G66</f>
        <v>1310.4000000000001</v>
      </c>
      <c r="I66" s="52">
        <f>I65+H66</f>
        <v>11034.4</v>
      </c>
      <c r="J66" s="51">
        <f>13000-11034</f>
        <v>1966</v>
      </c>
    </row>
    <row r="67" spans="6:10" ht="26.25">
      <c r="F67" s="53">
        <v>43101</v>
      </c>
      <c r="G67" s="54">
        <f>J66</f>
        <v>1966</v>
      </c>
      <c r="H67" s="55">
        <f>40%*1966</f>
        <v>786.40000000000009</v>
      </c>
      <c r="I67" s="55">
        <f>I66+H67</f>
        <v>11820.8</v>
      </c>
      <c r="J67" s="54">
        <f>13000-11821</f>
        <v>1179</v>
      </c>
    </row>
    <row r="68" spans="6:10" ht="26.25">
      <c r="F68" s="50">
        <v>43466</v>
      </c>
      <c r="G68" s="43">
        <f>J67</f>
        <v>1179</v>
      </c>
      <c r="H68" s="51" t="s">
        <v>276</v>
      </c>
      <c r="I68" s="51">
        <v>12000</v>
      </c>
      <c r="J68" s="51">
        <v>1000</v>
      </c>
    </row>
    <row r="69" spans="6:10">
      <c r="F69" s="44"/>
      <c r="G69" s="44"/>
      <c r="H69" s="44"/>
      <c r="I69" s="44"/>
      <c r="J69" s="44"/>
    </row>
    <row r="70" spans="6:10">
      <c r="F70" s="44"/>
      <c r="G70" s="44"/>
      <c r="H70" s="44"/>
      <c r="I70" s="44"/>
      <c r="J70" s="4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8"/>
  <sheetViews>
    <sheetView topLeftCell="A10" workbookViewId="0">
      <selection activeCell="Q15" sqref="Q15"/>
    </sheetView>
  </sheetViews>
  <sheetFormatPr defaultRowHeight="28.5"/>
  <cols>
    <col min="1" max="16384" width="9.140625" style="9"/>
  </cols>
  <sheetData>
    <row r="1" spans="1:13">
      <c r="A1" s="9" t="s">
        <v>62</v>
      </c>
    </row>
    <row r="2" spans="1:13">
      <c r="A2" s="9" t="s">
        <v>63</v>
      </c>
    </row>
    <row r="3" spans="1:13">
      <c r="A3" s="9" t="s">
        <v>97</v>
      </c>
    </row>
    <row r="4" spans="1:13">
      <c r="A4" s="9" t="s">
        <v>64</v>
      </c>
    </row>
    <row r="5" spans="1:13">
      <c r="A5" s="9" t="s">
        <v>65</v>
      </c>
    </row>
    <row r="6" spans="1:13">
      <c r="A6" s="9" t="s">
        <v>3</v>
      </c>
    </row>
    <row r="7" spans="1:13">
      <c r="A7" s="9" t="s">
        <v>66</v>
      </c>
    </row>
    <row r="8" spans="1:13">
      <c r="A8" s="9" t="s">
        <v>67</v>
      </c>
    </row>
    <row r="10" spans="1:13" s="35" customFormat="1">
      <c r="A10" s="35" t="s">
        <v>98</v>
      </c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s="35" customFormat="1">
      <c r="A12" s="35" t="s">
        <v>99</v>
      </c>
    </row>
    <row r="13" spans="1:13" s="35" customFormat="1">
      <c r="A13" s="35" t="s">
        <v>100</v>
      </c>
    </row>
    <row r="14" spans="1:13" s="35" customFormat="1">
      <c r="A14" s="35" t="s">
        <v>101</v>
      </c>
    </row>
    <row r="15" spans="1: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s="35" customFormat="1">
      <c r="A16" s="35" t="s">
        <v>102</v>
      </c>
    </row>
    <row r="17" spans="1:4" s="35" customFormat="1">
      <c r="A17" s="35" t="s">
        <v>287</v>
      </c>
    </row>
    <row r="18" spans="1:4" s="35" customFormat="1">
      <c r="D18" s="35" t="s">
        <v>103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32"/>
  <sheetViews>
    <sheetView topLeftCell="A34" workbookViewId="0">
      <selection activeCell="Q8" sqref="Q8"/>
    </sheetView>
  </sheetViews>
  <sheetFormatPr defaultRowHeight="26.25"/>
  <cols>
    <col min="1" max="1" width="21" style="1" bestFit="1" customWidth="1"/>
    <col min="2" max="16384" width="9.140625" style="1"/>
  </cols>
  <sheetData>
    <row r="1" spans="1:14">
      <c r="A1" s="1" t="s">
        <v>68</v>
      </c>
    </row>
    <row r="2" spans="1:14">
      <c r="A2" s="1" t="s">
        <v>69</v>
      </c>
    </row>
    <row r="3" spans="1:14">
      <c r="A3" s="1" t="s">
        <v>70</v>
      </c>
    </row>
    <row r="4" spans="1:14">
      <c r="A4" s="1" t="s">
        <v>71</v>
      </c>
    </row>
    <row r="5" spans="1:14">
      <c r="A5" s="12">
        <v>38000</v>
      </c>
    </row>
    <row r="6" spans="1:14">
      <c r="A6" s="1" t="s">
        <v>72</v>
      </c>
    </row>
    <row r="7" spans="1:14">
      <c r="A7" s="1" t="s">
        <v>73</v>
      </c>
    </row>
    <row r="8" spans="1:14">
      <c r="A8" s="1" t="s">
        <v>74</v>
      </c>
    </row>
    <row r="9" spans="1:14">
      <c r="A9" s="1" t="s">
        <v>3</v>
      </c>
    </row>
    <row r="10" spans="1:14">
      <c r="A10" s="1" t="s">
        <v>75</v>
      </c>
    </row>
    <row r="11" spans="1:14">
      <c r="A11" s="1" t="s">
        <v>76</v>
      </c>
    </row>
    <row r="13" spans="1:14" s="31" customFormat="1">
      <c r="A13" s="31" t="s">
        <v>241</v>
      </c>
    </row>
    <row r="14" spans="1:14" s="31" customFormat="1">
      <c r="A14" s="31" t="s">
        <v>104</v>
      </c>
    </row>
    <row r="15" spans="1:14" s="31" customFormat="1" ht="27" thickBot="1">
      <c r="A15" s="31" t="s">
        <v>105</v>
      </c>
    </row>
    <row r="16" spans="1:14">
      <c r="A16" s="67" t="s">
        <v>34</v>
      </c>
      <c r="B16" s="68"/>
      <c r="C16" s="68"/>
      <c r="D16" s="68"/>
      <c r="E16" s="68"/>
      <c r="F16" s="68"/>
      <c r="G16" s="68"/>
      <c r="H16" s="68"/>
      <c r="I16" s="69"/>
      <c r="J16" s="15"/>
      <c r="K16" s="15"/>
      <c r="L16" s="15"/>
      <c r="M16" s="15"/>
      <c r="N16" s="15"/>
    </row>
    <row r="17" spans="1:14" s="31" customFormat="1">
      <c r="A17" s="75" t="s">
        <v>106</v>
      </c>
      <c r="B17" s="76"/>
      <c r="C17" s="76"/>
      <c r="D17" s="76"/>
      <c r="E17" s="76"/>
      <c r="F17" s="76"/>
      <c r="G17" s="76"/>
      <c r="H17" s="76"/>
      <c r="I17" s="72"/>
    </row>
    <row r="18" spans="1:14" s="31" customFormat="1">
      <c r="A18" s="75" t="s">
        <v>107</v>
      </c>
      <c r="B18" s="76"/>
      <c r="C18" s="76"/>
      <c r="D18" s="76"/>
      <c r="E18" s="76"/>
      <c r="F18" s="76"/>
      <c r="G18" s="76"/>
      <c r="H18" s="76"/>
      <c r="I18" s="72"/>
    </row>
    <row r="19" spans="1:14" s="31" customFormat="1">
      <c r="A19" s="82" t="s">
        <v>110</v>
      </c>
      <c r="B19" s="83"/>
      <c r="C19" s="83"/>
      <c r="D19" s="83"/>
      <c r="E19" s="83"/>
      <c r="F19" s="83"/>
      <c r="G19" s="76"/>
      <c r="H19" s="76"/>
      <c r="I19" s="72"/>
    </row>
    <row r="20" spans="1:14" s="31" customFormat="1">
      <c r="A20" s="75"/>
      <c r="B20" s="76"/>
      <c r="C20" s="76" t="s">
        <v>108</v>
      </c>
      <c r="D20" s="76"/>
      <c r="E20" s="76"/>
      <c r="F20" s="76"/>
      <c r="G20" s="76"/>
      <c r="H20" s="76"/>
      <c r="I20" s="72"/>
    </row>
    <row r="21" spans="1:14" s="31" customFormat="1" ht="27" thickBot="1">
      <c r="A21" s="77"/>
      <c r="B21" s="78"/>
      <c r="C21" s="78" t="s">
        <v>109</v>
      </c>
      <c r="D21" s="78"/>
      <c r="E21" s="78"/>
      <c r="F21" s="78"/>
      <c r="G21" s="78"/>
      <c r="H21" s="78"/>
      <c r="I21" s="74"/>
    </row>
    <row r="22" spans="1:14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s="31" customFormat="1">
      <c r="A24" s="31" t="s">
        <v>242</v>
      </c>
    </row>
    <row r="25" spans="1:14" s="31" customFormat="1">
      <c r="A25" s="31" t="s">
        <v>111</v>
      </c>
    </row>
    <row r="26" spans="1:14" s="31" customFormat="1">
      <c r="A26" s="31" t="s">
        <v>112</v>
      </c>
    </row>
    <row r="27" spans="1:14" ht="27" thickBot="1">
      <c r="A27" s="15" t="s">
        <v>34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s="31" customFormat="1">
      <c r="A28" s="67" t="s">
        <v>113</v>
      </c>
      <c r="B28" s="68"/>
      <c r="C28" s="68"/>
      <c r="D28" s="68"/>
      <c r="E28" s="68"/>
      <c r="F28" s="68"/>
      <c r="G28" s="68"/>
      <c r="H28" s="69"/>
    </row>
    <row r="29" spans="1:14" s="31" customFormat="1">
      <c r="A29" s="70" t="s">
        <v>117</v>
      </c>
      <c r="B29" s="71"/>
      <c r="C29" s="71"/>
      <c r="D29" s="71"/>
      <c r="E29" s="71"/>
      <c r="F29" s="71"/>
      <c r="G29" s="71"/>
      <c r="H29" s="72"/>
    </row>
    <row r="30" spans="1:14" s="31" customFormat="1">
      <c r="A30" s="70"/>
      <c r="B30" s="71"/>
      <c r="C30" s="71" t="s">
        <v>114</v>
      </c>
      <c r="D30" s="71"/>
      <c r="E30" s="71"/>
      <c r="F30" s="71"/>
      <c r="G30" s="71"/>
      <c r="H30" s="72"/>
    </row>
    <row r="31" spans="1:14" s="31" customFormat="1">
      <c r="A31" s="70"/>
      <c r="B31" s="71"/>
      <c r="C31" s="71" t="s">
        <v>115</v>
      </c>
      <c r="D31" s="71"/>
      <c r="E31" s="71"/>
      <c r="F31" s="71"/>
      <c r="G31" s="71"/>
      <c r="H31" s="72"/>
    </row>
    <row r="32" spans="1:14" s="31" customFormat="1" ht="27" thickBot="1">
      <c r="A32" s="73"/>
      <c r="B32" s="18"/>
      <c r="C32" s="18" t="s">
        <v>116</v>
      </c>
      <c r="D32" s="18"/>
      <c r="E32" s="18"/>
      <c r="F32" s="18"/>
      <c r="G32" s="18"/>
      <c r="H32" s="74"/>
    </row>
  </sheetData>
  <mergeCells count="1">
    <mergeCell ref="A19:F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18"/>
  <sheetViews>
    <sheetView workbookViewId="0">
      <selection activeCell="P10" sqref="P10"/>
    </sheetView>
  </sheetViews>
  <sheetFormatPr defaultRowHeight="28.5"/>
  <cols>
    <col min="1" max="16384" width="9.140625" style="9"/>
  </cols>
  <sheetData>
    <row r="1" spans="1:19">
      <c r="A1" s="9" t="s">
        <v>244</v>
      </c>
    </row>
    <row r="2" spans="1:19">
      <c r="A2" s="9" t="s">
        <v>77</v>
      </c>
    </row>
    <row r="3" spans="1:19">
      <c r="A3" s="9" t="s">
        <v>78</v>
      </c>
      <c r="R3" s="13" t="s">
        <v>118</v>
      </c>
    </row>
    <row r="4" spans="1:19">
      <c r="A4" s="9" t="s">
        <v>243</v>
      </c>
      <c r="R4" s="35" t="s">
        <v>119</v>
      </c>
      <c r="S4" s="14"/>
    </row>
    <row r="5" spans="1:19" s="35" customFormat="1">
      <c r="A5" s="35" t="s">
        <v>79</v>
      </c>
      <c r="R5" s="35" t="s">
        <v>11</v>
      </c>
    </row>
    <row r="6" spans="1:19" s="35" customFormat="1">
      <c r="A6" s="35" t="s">
        <v>80</v>
      </c>
      <c r="R6" s="35" t="s">
        <v>120</v>
      </c>
    </row>
    <row r="7" spans="1:19">
      <c r="A7" s="9" t="s">
        <v>81</v>
      </c>
      <c r="R7" s="35"/>
      <c r="S7" s="14"/>
    </row>
    <row r="8" spans="1:19">
      <c r="A8" s="9" t="s">
        <v>82</v>
      </c>
      <c r="R8" s="35" t="s">
        <v>119</v>
      </c>
      <c r="S8" s="14"/>
    </row>
    <row r="9" spans="1:19" s="35" customFormat="1">
      <c r="A9" s="35" t="s">
        <v>83</v>
      </c>
      <c r="R9" s="35" t="s">
        <v>11</v>
      </c>
    </row>
    <row r="10" spans="1:19" s="35" customFormat="1">
      <c r="A10" s="35" t="s">
        <v>84</v>
      </c>
      <c r="R10" s="35" t="s">
        <v>11</v>
      </c>
    </row>
    <row r="11" spans="1:19" s="35" customFormat="1">
      <c r="A11" s="35" t="s">
        <v>85</v>
      </c>
      <c r="R11" s="35" t="s">
        <v>119</v>
      </c>
    </row>
    <row r="12" spans="1:19" s="35" customFormat="1">
      <c r="A12" s="35" t="s">
        <v>86</v>
      </c>
      <c r="R12" s="35" t="s">
        <v>121</v>
      </c>
    </row>
    <row r="13" spans="1:19">
      <c r="A13" s="9" t="s">
        <v>87</v>
      </c>
      <c r="R13" s="14"/>
      <c r="S13" s="14"/>
    </row>
    <row r="14" spans="1:19" s="35" customFormat="1">
      <c r="A14" s="35" t="s">
        <v>88</v>
      </c>
      <c r="R14" s="35" t="s">
        <v>119</v>
      </c>
    </row>
    <row r="15" spans="1:19">
      <c r="A15" s="11"/>
      <c r="R15" s="14"/>
      <c r="S15" s="14"/>
    </row>
    <row r="16" spans="1:19">
      <c r="A16" s="9" t="s">
        <v>89</v>
      </c>
      <c r="R16" s="14"/>
      <c r="S16" s="14"/>
    </row>
    <row r="17" spans="1:19">
      <c r="A17" s="9" t="s">
        <v>90</v>
      </c>
      <c r="R17" s="35" t="s">
        <v>119</v>
      </c>
      <c r="S17" s="14"/>
    </row>
    <row r="18" spans="1:19">
      <c r="R18" s="14"/>
      <c r="S18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N7"/>
  <sheetViews>
    <sheetView workbookViewId="0">
      <selection activeCell="I5" sqref="I5"/>
    </sheetView>
  </sheetViews>
  <sheetFormatPr defaultRowHeight="26.25"/>
  <cols>
    <col min="1" max="2" width="9.140625" style="1"/>
    <col min="3" max="3" width="13.7109375" style="1" bestFit="1" customWidth="1"/>
    <col min="4" max="13" width="9.140625" style="1"/>
    <col min="14" max="14" width="13.7109375" style="1" bestFit="1" customWidth="1"/>
    <col min="15" max="16384" width="9.140625" style="1"/>
  </cols>
  <sheetData>
    <row r="2" spans="2:14">
      <c r="C2" s="1" t="s">
        <v>278</v>
      </c>
      <c r="L2" s="1" t="s">
        <v>279</v>
      </c>
    </row>
    <row r="3" spans="2:14">
      <c r="C3" s="1">
        <f>510000-350000</f>
        <v>160000</v>
      </c>
      <c r="N3" s="1">
        <f>(510000-10000)/10</f>
        <v>50000</v>
      </c>
    </row>
    <row r="4" spans="2:14">
      <c r="N4" s="1">
        <f>50000*7</f>
        <v>350000</v>
      </c>
    </row>
    <row r="6" spans="2:14">
      <c r="B6" s="1" t="s">
        <v>280</v>
      </c>
    </row>
    <row r="7" spans="2:14">
      <c r="C7" s="1">
        <f>(160000-5000)/8</f>
        <v>19375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2"/>
  <sheetViews>
    <sheetView tabSelected="1" workbookViewId="0"/>
  </sheetViews>
  <sheetFormatPr defaultRowHeight="26.25"/>
  <cols>
    <col min="1" max="6" width="9.140625" style="1"/>
    <col min="7" max="7" width="12" style="1" customWidth="1"/>
    <col min="8" max="8" width="16.85546875" style="1" customWidth="1"/>
    <col min="9" max="9" width="38" style="1" customWidth="1"/>
    <col min="10" max="10" width="23" style="1" customWidth="1"/>
    <col min="11" max="11" width="15.5703125" style="1" customWidth="1"/>
    <col min="12" max="16384" width="9.140625" style="1"/>
  </cols>
  <sheetData>
    <row r="1" spans="1:11">
      <c r="A1" s="1" t="s">
        <v>122</v>
      </c>
    </row>
    <row r="3" spans="1:11">
      <c r="A3" s="1" t="s">
        <v>123</v>
      </c>
    </row>
    <row r="4" spans="1:11">
      <c r="A4" s="1" t="s">
        <v>124</v>
      </c>
    </row>
    <row r="5" spans="1:11">
      <c r="A5" s="1" t="s">
        <v>125</v>
      </c>
    </row>
    <row r="7" spans="1:11">
      <c r="A7" s="1" t="s">
        <v>126</v>
      </c>
    </row>
    <row r="9" spans="1:11" s="31" customFormat="1">
      <c r="A9" s="31" t="s">
        <v>240</v>
      </c>
    </row>
    <row r="10" spans="1:11" s="31" customFormat="1"/>
    <row r="11" spans="1:11" s="31" customFormat="1">
      <c r="A11" s="31" t="s">
        <v>246</v>
      </c>
    </row>
    <row r="12" spans="1:11" s="31" customFormat="1">
      <c r="A12" s="31" t="s">
        <v>247</v>
      </c>
      <c r="D12" s="31" t="s">
        <v>249</v>
      </c>
      <c r="I12" s="31">
        <v>21250</v>
      </c>
    </row>
    <row r="13" spans="1:11" s="31" customFormat="1">
      <c r="F13" s="31" t="s">
        <v>248</v>
      </c>
      <c r="K13" s="31">
        <v>21250</v>
      </c>
    </row>
    <row r="14" spans="1:11" s="31" customFormat="1"/>
    <row r="15" spans="1:11" s="31" customFormat="1">
      <c r="A15" s="31" t="s">
        <v>250</v>
      </c>
    </row>
    <row r="16" spans="1:11" s="31" customFormat="1">
      <c r="A16" s="31" t="s">
        <v>288</v>
      </c>
    </row>
    <row r="18" spans="1:11">
      <c r="A18" s="1" t="s">
        <v>251</v>
      </c>
    </row>
    <row r="20" spans="1:11" s="31" customFormat="1">
      <c r="A20" s="31" t="s">
        <v>127</v>
      </c>
    </row>
    <row r="22" spans="1:11" s="31" customFormat="1">
      <c r="A22" s="31" t="s">
        <v>128</v>
      </c>
    </row>
    <row r="23" spans="1:11" s="31" customFormat="1">
      <c r="A23" s="31" t="s">
        <v>245</v>
      </c>
    </row>
    <row r="25" spans="1:11">
      <c r="A25" s="1" t="s">
        <v>252</v>
      </c>
    </row>
    <row r="27" spans="1:11">
      <c r="A27" s="1" t="s">
        <v>129</v>
      </c>
    </row>
    <row r="28" spans="1:11">
      <c r="A28" s="1" t="s">
        <v>130</v>
      </c>
    </row>
    <row r="32" spans="1:11" ht="75" customHeight="1">
      <c r="G32" s="16" t="s">
        <v>131</v>
      </c>
      <c r="H32" s="16" t="s">
        <v>132</v>
      </c>
      <c r="I32" s="16" t="s">
        <v>133</v>
      </c>
      <c r="J32" s="16" t="s">
        <v>134</v>
      </c>
      <c r="K32" s="16" t="s">
        <v>135</v>
      </c>
    </row>
    <row r="33" spans="7:11" s="31" customFormat="1">
      <c r="G33" s="31">
        <v>2020</v>
      </c>
      <c r="H33" s="31">
        <v>100000</v>
      </c>
      <c r="I33" s="31" t="s">
        <v>136</v>
      </c>
      <c r="J33" s="32">
        <v>50000</v>
      </c>
      <c r="K33" s="32">
        <f>H33-J33</f>
        <v>50000</v>
      </c>
    </row>
    <row r="34" spans="7:11" s="31" customFormat="1">
      <c r="G34" s="31">
        <v>2021</v>
      </c>
      <c r="H34" s="32">
        <f>K33</f>
        <v>50000</v>
      </c>
      <c r="I34" s="31" t="s">
        <v>137</v>
      </c>
      <c r="J34" s="32">
        <v>75000</v>
      </c>
      <c r="K34" s="32">
        <f>H33-J34</f>
        <v>25000</v>
      </c>
    </row>
    <row r="35" spans="7:11" s="31" customFormat="1">
      <c r="G35" s="31">
        <v>2022</v>
      </c>
      <c r="H35" s="32">
        <f>K34</f>
        <v>25000</v>
      </c>
      <c r="I35" s="33" t="s">
        <v>138</v>
      </c>
      <c r="J35" s="34">
        <v>87500</v>
      </c>
      <c r="K35" s="34">
        <f>H33-J35</f>
        <v>12500</v>
      </c>
    </row>
    <row r="37" spans="7:11">
      <c r="I37" s="1" t="s">
        <v>139</v>
      </c>
    </row>
    <row r="38" spans="7:11">
      <c r="I38" s="1" t="s">
        <v>140</v>
      </c>
    </row>
    <row r="39" spans="7:11">
      <c r="I39" s="1" t="s">
        <v>141</v>
      </c>
    </row>
    <row r="40" spans="7:11">
      <c r="I40" s="1" t="s">
        <v>142</v>
      </c>
    </row>
    <row r="42" spans="7:11">
      <c r="I42" s="22" t="s">
        <v>143</v>
      </c>
      <c r="J42" s="2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10"/>
  <sheetViews>
    <sheetView topLeftCell="A106" workbookViewId="0">
      <selection activeCell="A63" sqref="A63"/>
    </sheetView>
  </sheetViews>
  <sheetFormatPr defaultRowHeight="28.5"/>
  <cols>
    <col min="1" max="16384" width="9.140625" style="9"/>
  </cols>
  <sheetData>
    <row r="1" spans="1:3" ht="33.75">
      <c r="A1" s="57" t="s">
        <v>165</v>
      </c>
      <c r="B1" s="56"/>
    </row>
    <row r="3" spans="1:3" s="10" customFormat="1">
      <c r="A3" s="10" t="s">
        <v>281</v>
      </c>
    </row>
    <row r="5" spans="1:3">
      <c r="A5" s="9" t="s">
        <v>166</v>
      </c>
    </row>
    <row r="7" spans="1:3">
      <c r="A7" s="9" t="s">
        <v>167</v>
      </c>
    </row>
    <row r="9" spans="1:3">
      <c r="A9" s="9" t="s">
        <v>34</v>
      </c>
    </row>
    <row r="11" spans="1:3">
      <c r="A11" s="9" t="s">
        <v>168</v>
      </c>
    </row>
    <row r="12" spans="1:3">
      <c r="A12" s="9" t="s">
        <v>169</v>
      </c>
    </row>
    <row r="14" spans="1:3">
      <c r="C14" s="9" t="s">
        <v>170</v>
      </c>
    </row>
    <row r="17" spans="1:3">
      <c r="A17" s="9" t="s">
        <v>171</v>
      </c>
    </row>
    <row r="19" spans="1:3">
      <c r="A19" s="9" t="s">
        <v>34</v>
      </c>
    </row>
    <row r="20" spans="1:3">
      <c r="A20" s="9" t="s">
        <v>172</v>
      </c>
    </row>
    <row r="21" spans="1:3">
      <c r="C21" s="9" t="s">
        <v>170</v>
      </c>
    </row>
    <row r="23" spans="1:3" s="10" customFormat="1"/>
    <row r="25" spans="1:3">
      <c r="A25" s="9" t="s">
        <v>173</v>
      </c>
    </row>
    <row r="27" spans="1:3">
      <c r="A27" s="9" t="s">
        <v>174</v>
      </c>
    </row>
    <row r="29" spans="1:3">
      <c r="A29" s="9" t="s">
        <v>175</v>
      </c>
    </row>
    <row r="31" spans="1:3">
      <c r="A31" s="9" t="s">
        <v>34</v>
      </c>
    </row>
    <row r="32" spans="1:3" ht="29.25" thickBot="1"/>
    <row r="33" spans="1:12">
      <c r="A33" s="58" t="s">
        <v>168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60"/>
    </row>
    <row r="34" spans="1:12">
      <c r="A34" s="61" t="s">
        <v>176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3"/>
    </row>
    <row r="35" spans="1:12">
      <c r="A35" s="61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3"/>
    </row>
    <row r="36" spans="1:12" ht="29.25" thickBot="1">
      <c r="A36" s="64"/>
      <c r="B36" s="65"/>
      <c r="C36" s="65" t="s">
        <v>170</v>
      </c>
      <c r="D36" s="65"/>
      <c r="E36" s="65"/>
      <c r="F36" s="65"/>
      <c r="G36" s="65"/>
      <c r="H36" s="65"/>
      <c r="I36" s="65"/>
      <c r="J36" s="65"/>
      <c r="K36" s="65"/>
      <c r="L36" s="66"/>
    </row>
    <row r="39" spans="1:12">
      <c r="A39" s="9" t="s">
        <v>177</v>
      </c>
    </row>
    <row r="41" spans="1:12" ht="29.25" thickBot="1">
      <c r="A41" s="9" t="s">
        <v>34</v>
      </c>
    </row>
    <row r="42" spans="1:12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60"/>
    </row>
    <row r="43" spans="1:12">
      <c r="A43" s="61" t="s">
        <v>168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3"/>
    </row>
    <row r="44" spans="1:12">
      <c r="A44" s="61" t="s">
        <v>178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3"/>
    </row>
    <row r="45" spans="1:12">
      <c r="A45" s="61" t="s">
        <v>179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3"/>
    </row>
    <row r="46" spans="1:12" ht="29.25" thickBot="1">
      <c r="A46" s="64"/>
      <c r="B46" s="65"/>
      <c r="C46" s="65" t="s">
        <v>170</v>
      </c>
      <c r="D46" s="65"/>
      <c r="E46" s="65"/>
      <c r="F46" s="65"/>
      <c r="G46" s="65"/>
      <c r="H46" s="65"/>
      <c r="I46" s="65"/>
      <c r="J46" s="65"/>
      <c r="K46" s="65"/>
      <c r="L46" s="66"/>
    </row>
    <row r="50" spans="1:13">
      <c r="A50" s="9" t="s">
        <v>180</v>
      </c>
    </row>
    <row r="52" spans="1:13" ht="29.25" thickBot="1">
      <c r="A52" s="9" t="s">
        <v>34</v>
      </c>
    </row>
    <row r="53" spans="1:13">
      <c r="A53" s="58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60"/>
    </row>
    <row r="54" spans="1:13">
      <c r="A54" s="61" t="s">
        <v>168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3"/>
    </row>
    <row r="55" spans="1:13">
      <c r="A55" s="61" t="s">
        <v>181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3"/>
    </row>
    <row r="56" spans="1:13">
      <c r="A56" s="61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3"/>
    </row>
    <row r="57" spans="1:13">
      <c r="A57" s="61"/>
      <c r="B57" s="62"/>
      <c r="C57" s="62" t="s">
        <v>170</v>
      </c>
      <c r="D57" s="62"/>
      <c r="E57" s="62"/>
      <c r="F57" s="62"/>
      <c r="G57" s="62"/>
      <c r="H57" s="62"/>
      <c r="I57" s="62"/>
      <c r="J57" s="62"/>
      <c r="K57" s="62"/>
      <c r="L57" s="62"/>
      <c r="M57" s="63"/>
    </row>
    <row r="58" spans="1:13" ht="29.25" thickBot="1">
      <c r="A58" s="64"/>
      <c r="B58" s="65"/>
      <c r="C58" s="65" t="s">
        <v>182</v>
      </c>
      <c r="D58" s="65"/>
      <c r="E58" s="65"/>
      <c r="F58" s="65"/>
      <c r="G58" s="65"/>
      <c r="H58" s="65"/>
      <c r="I58" s="65"/>
      <c r="J58" s="65"/>
      <c r="K58" s="65"/>
      <c r="L58" s="65"/>
      <c r="M58" s="66"/>
    </row>
    <row r="61" spans="1:13" s="10" customFormat="1"/>
    <row r="63" spans="1:13">
      <c r="A63" s="9" t="s">
        <v>183</v>
      </c>
    </row>
    <row r="65" spans="1:1">
      <c r="A65" s="9" t="s">
        <v>184</v>
      </c>
    </row>
    <row r="67" spans="1:1">
      <c r="A67" s="9" t="s">
        <v>185</v>
      </c>
    </row>
    <row r="68" spans="1:1">
      <c r="A68" s="9" t="s">
        <v>186</v>
      </c>
    </row>
    <row r="69" spans="1:1">
      <c r="A69" s="9" t="s">
        <v>187</v>
      </c>
    </row>
    <row r="71" spans="1:1">
      <c r="A71" s="9" t="s">
        <v>188</v>
      </c>
    </row>
    <row r="72" spans="1:1">
      <c r="A72" s="9" t="s">
        <v>189</v>
      </c>
    </row>
    <row r="73" spans="1:1">
      <c r="A73" s="9" t="s">
        <v>190</v>
      </c>
    </row>
    <row r="76" spans="1:1">
      <c r="A76" s="9" t="s">
        <v>191</v>
      </c>
    </row>
    <row r="77" spans="1:1">
      <c r="A77" s="9" t="s">
        <v>192</v>
      </c>
    </row>
    <row r="78" spans="1:1">
      <c r="A78" s="9" t="s">
        <v>193</v>
      </c>
    </row>
    <row r="80" spans="1:1" ht="29.25" thickBot="1">
      <c r="A80" s="9" t="s">
        <v>34</v>
      </c>
    </row>
    <row r="81" spans="1:15">
      <c r="A81" s="58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60"/>
    </row>
    <row r="82" spans="1:15">
      <c r="A82" s="61" t="s">
        <v>168</v>
      </c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3"/>
    </row>
    <row r="83" spans="1:15">
      <c r="A83" s="61" t="s">
        <v>194</v>
      </c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3"/>
    </row>
    <row r="84" spans="1:15">
      <c r="A84" s="61" t="s">
        <v>195</v>
      </c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3"/>
    </row>
    <row r="85" spans="1:15">
      <c r="A85" s="61"/>
      <c r="B85" s="62"/>
      <c r="C85" s="62" t="s">
        <v>196</v>
      </c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3"/>
    </row>
    <row r="86" spans="1:15" ht="29.25" thickBot="1">
      <c r="A86" s="64"/>
      <c r="B86" s="65"/>
      <c r="C86" s="65" t="s">
        <v>197</v>
      </c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6"/>
    </row>
    <row r="88" spans="1:15">
      <c r="A88" s="9" t="s">
        <v>198</v>
      </c>
    </row>
    <row r="89" spans="1:15">
      <c r="A89" s="9" t="s">
        <v>199</v>
      </c>
    </row>
    <row r="90" spans="1:15">
      <c r="A90" s="9" t="s">
        <v>200</v>
      </c>
    </row>
    <row r="92" spans="1:15">
      <c r="A92" s="9" t="s">
        <v>34</v>
      </c>
    </row>
    <row r="93" spans="1:15" ht="29.25" thickBot="1"/>
    <row r="94" spans="1:15">
      <c r="A94" s="58" t="s">
        <v>168</v>
      </c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60"/>
    </row>
    <row r="95" spans="1:15">
      <c r="A95" s="61" t="s">
        <v>201</v>
      </c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3"/>
    </row>
    <row r="96" spans="1:15">
      <c r="A96" s="61"/>
      <c r="B96" s="62"/>
      <c r="C96" s="62" t="s">
        <v>196</v>
      </c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3"/>
    </row>
    <row r="97" spans="1:14">
      <c r="A97" s="61"/>
      <c r="B97" s="62"/>
      <c r="C97" s="62" t="s">
        <v>202</v>
      </c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3"/>
    </row>
    <row r="98" spans="1:14" ht="29.25" thickBot="1">
      <c r="A98" s="64" t="s">
        <v>203</v>
      </c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6"/>
    </row>
    <row r="100" spans="1:14">
      <c r="A100" s="9" t="s">
        <v>204</v>
      </c>
    </row>
    <row r="101" spans="1:14">
      <c r="A101" s="9" t="s">
        <v>205</v>
      </c>
    </row>
    <row r="102" spans="1:14">
      <c r="A102" s="9" t="s">
        <v>206</v>
      </c>
    </row>
    <row r="104" spans="1:14" ht="29.25" thickBot="1">
      <c r="A104" s="9" t="s">
        <v>34</v>
      </c>
    </row>
    <row r="105" spans="1:14">
      <c r="A105" s="58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60"/>
    </row>
    <row r="106" spans="1:14">
      <c r="A106" s="61" t="s">
        <v>168</v>
      </c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3"/>
    </row>
    <row r="107" spans="1:14">
      <c r="A107" s="61" t="s">
        <v>207</v>
      </c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3"/>
    </row>
    <row r="108" spans="1:14">
      <c r="A108" s="61"/>
      <c r="B108" s="62"/>
      <c r="C108" s="62" t="s">
        <v>196</v>
      </c>
      <c r="D108" s="62"/>
      <c r="E108" s="62"/>
      <c r="F108" s="62"/>
      <c r="G108" s="62"/>
      <c r="H108" s="62"/>
      <c r="I108" s="62"/>
      <c r="J108" s="62"/>
      <c r="K108" s="62"/>
      <c r="L108" s="62"/>
      <c r="M108" s="63"/>
    </row>
    <row r="109" spans="1:14">
      <c r="A109" s="61"/>
      <c r="B109" s="62"/>
      <c r="C109" s="62" t="s">
        <v>202</v>
      </c>
      <c r="D109" s="62"/>
      <c r="E109" s="62"/>
      <c r="F109" s="62"/>
      <c r="G109" s="62"/>
      <c r="H109" s="62"/>
      <c r="I109" s="62"/>
      <c r="J109" s="62"/>
      <c r="K109" s="62"/>
      <c r="L109" s="62"/>
      <c r="M109" s="63"/>
    </row>
    <row r="110" spans="1:14" ht="29.25" thickBot="1">
      <c r="A110" s="64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T13"/>
  <sheetViews>
    <sheetView workbookViewId="0">
      <selection activeCell="A6" sqref="A6:XFD6"/>
    </sheetView>
  </sheetViews>
  <sheetFormatPr defaultRowHeight="28.5"/>
  <cols>
    <col min="1" max="16384" width="9.140625" style="9"/>
  </cols>
  <sheetData>
    <row r="1" spans="1:20" ht="29.25" thickBot="1">
      <c r="A1" s="9" t="s">
        <v>208</v>
      </c>
      <c r="P1" s="26" t="s">
        <v>209</v>
      </c>
      <c r="Q1" s="27"/>
      <c r="R1" s="27"/>
      <c r="S1" s="28"/>
    </row>
    <row r="2" spans="1:20" s="35" customFormat="1">
      <c r="A2" s="35" t="s">
        <v>210</v>
      </c>
      <c r="P2" s="79" t="s">
        <v>211</v>
      </c>
      <c r="Q2" s="79"/>
    </row>
    <row r="3" spans="1:20">
      <c r="A3" s="9" t="s">
        <v>212</v>
      </c>
      <c r="P3" s="79" t="s">
        <v>213</v>
      </c>
      <c r="Q3" s="79"/>
      <c r="R3" s="35"/>
      <c r="S3" s="14"/>
      <c r="T3" s="14"/>
    </row>
    <row r="4" spans="1:20">
      <c r="A4" s="9" t="s">
        <v>214</v>
      </c>
      <c r="P4" s="79" t="s">
        <v>211</v>
      </c>
      <c r="Q4" s="29"/>
      <c r="R4" s="14"/>
      <c r="S4" s="14"/>
      <c r="T4" s="14"/>
    </row>
    <row r="5" spans="1:20" s="35" customFormat="1">
      <c r="A5" s="35" t="s">
        <v>215</v>
      </c>
      <c r="P5" s="79" t="s">
        <v>119</v>
      </c>
      <c r="Q5" s="79"/>
    </row>
    <row r="6" spans="1:20">
      <c r="A6" s="9" t="s">
        <v>216</v>
      </c>
      <c r="P6" s="79" t="s">
        <v>217</v>
      </c>
      <c r="Q6" s="29"/>
      <c r="R6" s="14"/>
      <c r="S6" s="14"/>
      <c r="T6" s="14"/>
    </row>
    <row r="7" spans="1:20" s="35" customFormat="1">
      <c r="A7" s="35" t="s">
        <v>218</v>
      </c>
      <c r="P7" s="79" t="s">
        <v>121</v>
      </c>
      <c r="Q7" s="79"/>
    </row>
    <row r="8" spans="1:20" s="35" customFormat="1">
      <c r="A8" s="35" t="s">
        <v>219</v>
      </c>
      <c r="P8" s="79" t="s">
        <v>121</v>
      </c>
      <c r="Q8" s="79"/>
    </row>
    <row r="9" spans="1:20" s="35" customFormat="1">
      <c r="A9" s="35" t="s">
        <v>220</v>
      </c>
      <c r="P9" s="79" t="s">
        <v>119</v>
      </c>
      <c r="Q9" s="79"/>
    </row>
    <row r="10" spans="1:20" s="35" customFormat="1">
      <c r="A10" s="35" t="s">
        <v>221</v>
      </c>
      <c r="P10" s="79" t="s">
        <v>11</v>
      </c>
      <c r="Q10" s="79"/>
    </row>
    <row r="12" spans="1:20">
      <c r="A12" s="9" t="s">
        <v>3</v>
      </c>
    </row>
    <row r="13" spans="1:20">
      <c r="A13" s="9" t="s">
        <v>222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7"/>
  <sheetViews>
    <sheetView topLeftCell="C28" workbookViewId="0">
      <selection activeCell="I36" sqref="I36"/>
    </sheetView>
  </sheetViews>
  <sheetFormatPr defaultRowHeight="26.25"/>
  <cols>
    <col min="1" max="1" width="19.28515625" style="1" customWidth="1"/>
    <col min="2" max="2" width="25.85546875" style="1" customWidth="1"/>
    <col min="3" max="3" width="12.28515625" style="1" customWidth="1"/>
    <col min="4" max="4" width="9.140625" style="1"/>
    <col min="5" max="5" width="0.85546875" style="1" customWidth="1"/>
    <col min="6" max="6" width="10" style="1" customWidth="1"/>
    <col min="7" max="7" width="22.5703125" style="1" customWidth="1"/>
    <col min="8" max="8" width="48.140625" style="1" customWidth="1"/>
    <col min="9" max="9" width="22.5703125" style="1" customWidth="1"/>
    <col min="10" max="10" width="22.7109375" style="1" customWidth="1"/>
    <col min="11" max="11" width="15" style="1" customWidth="1"/>
    <col min="12" max="12" width="12.28515625" style="1" bestFit="1" customWidth="1"/>
    <col min="13" max="16384" width="9.140625" style="1"/>
  </cols>
  <sheetData>
    <row r="1" spans="1:13">
      <c r="A1" s="1" t="s">
        <v>223</v>
      </c>
    </row>
    <row r="2" spans="1:13">
      <c r="A2" s="1" t="s">
        <v>224</v>
      </c>
    </row>
    <row r="3" spans="1:13">
      <c r="A3" s="1" t="s">
        <v>225</v>
      </c>
    </row>
    <row r="4" spans="1:13">
      <c r="A4" s="1" t="s">
        <v>3</v>
      </c>
    </row>
    <row r="5" spans="1:13">
      <c r="A5" s="1" t="s">
        <v>226</v>
      </c>
    </row>
    <row r="6" spans="1:13">
      <c r="A6" s="1" t="s">
        <v>227</v>
      </c>
    </row>
    <row r="7" spans="1:13">
      <c r="A7" s="1" t="s">
        <v>228</v>
      </c>
    </row>
    <row r="8" spans="1:13">
      <c r="A8" s="1" t="s">
        <v>229</v>
      </c>
    </row>
    <row r="10" spans="1:13">
      <c r="A10" s="1" t="s">
        <v>152</v>
      </c>
    </row>
    <row r="11" spans="1:13" ht="27" thickBot="1">
      <c r="A11" s="1" t="s">
        <v>153</v>
      </c>
      <c r="G11" s="18" t="s">
        <v>154</v>
      </c>
      <c r="H11" s="18"/>
      <c r="I11" s="15" t="s">
        <v>230</v>
      </c>
      <c r="J11" s="18" t="s">
        <v>231</v>
      </c>
      <c r="K11" s="18"/>
      <c r="L11" s="1">
        <f>(150000-12000)/5</f>
        <v>27600</v>
      </c>
      <c r="M11" s="15"/>
    </row>
    <row r="12" spans="1:13">
      <c r="G12" s="1" t="s">
        <v>155</v>
      </c>
      <c r="I12" s="15"/>
      <c r="J12" s="1">
        <v>5</v>
      </c>
      <c r="L12" s="15"/>
      <c r="M12" s="15"/>
    </row>
    <row r="13" spans="1:13">
      <c r="G13" s="15"/>
      <c r="H13" s="15"/>
      <c r="I13" s="15"/>
      <c r="J13" s="15"/>
      <c r="K13" s="15"/>
      <c r="L13" s="15"/>
      <c r="M13" s="15"/>
    </row>
    <row r="14" spans="1:13">
      <c r="G14" s="22" t="s">
        <v>232</v>
      </c>
      <c r="H14" s="22" t="s">
        <v>233</v>
      </c>
      <c r="I14" s="22" t="s">
        <v>230</v>
      </c>
      <c r="J14" s="22">
        <f>27600*(3/12)</f>
        <v>6900</v>
      </c>
      <c r="K14" s="22" t="s">
        <v>234</v>
      </c>
      <c r="L14" s="15"/>
      <c r="M14" s="15"/>
    </row>
    <row r="17" spans="1:12">
      <c r="A17" s="1" t="s">
        <v>156</v>
      </c>
    </row>
    <row r="18" spans="1:12" ht="27" thickBot="1">
      <c r="A18" s="1" t="s">
        <v>157</v>
      </c>
      <c r="G18" s="18" t="s">
        <v>154</v>
      </c>
      <c r="H18" s="18"/>
      <c r="I18" s="15" t="s">
        <v>230</v>
      </c>
      <c r="J18" s="18" t="s">
        <v>235</v>
      </c>
      <c r="K18" s="18"/>
      <c r="L18" s="1">
        <f>(150000-12000)/10000</f>
        <v>13.8</v>
      </c>
    </row>
    <row r="19" spans="1:12">
      <c r="G19" s="1" t="s">
        <v>158</v>
      </c>
      <c r="I19" s="15"/>
      <c r="J19" s="1">
        <v>10000</v>
      </c>
    </row>
    <row r="20" spans="1:12">
      <c r="G20" s="15"/>
      <c r="H20" s="15"/>
      <c r="I20" s="15"/>
      <c r="J20" s="15"/>
      <c r="K20" s="15"/>
      <c r="L20" s="15"/>
    </row>
    <row r="21" spans="1:12">
      <c r="G21" s="22" t="s">
        <v>232</v>
      </c>
      <c r="H21" s="22" t="s">
        <v>236</v>
      </c>
      <c r="I21" s="22" t="s">
        <v>230</v>
      </c>
      <c r="J21" s="22">
        <f>13.8*1700</f>
        <v>23460</v>
      </c>
      <c r="K21" s="22" t="s">
        <v>234</v>
      </c>
      <c r="L21" s="15"/>
    </row>
    <row r="26" spans="1:12">
      <c r="A26" s="1" t="s">
        <v>160</v>
      </c>
    </row>
    <row r="27" spans="1:12">
      <c r="A27" s="1" t="s">
        <v>161</v>
      </c>
      <c r="B27" s="1" t="s">
        <v>237</v>
      </c>
      <c r="C27" s="1" t="s">
        <v>238</v>
      </c>
      <c r="D27" s="1">
        <f>1/5</f>
        <v>0.2</v>
      </c>
    </row>
    <row r="28" spans="1:12">
      <c r="A28" s="1" t="s">
        <v>162</v>
      </c>
      <c r="C28" s="1" t="s">
        <v>239</v>
      </c>
      <c r="D28" s="22">
        <v>0.4</v>
      </c>
    </row>
    <row r="30" spans="1:12" ht="78.75">
      <c r="F30" s="16" t="s">
        <v>131</v>
      </c>
      <c r="G30" s="16" t="s">
        <v>132</v>
      </c>
      <c r="H30" s="16" t="s">
        <v>133</v>
      </c>
      <c r="I30" s="16" t="s">
        <v>134</v>
      </c>
      <c r="J30" s="16" t="s">
        <v>135</v>
      </c>
      <c r="K30" s="30"/>
    </row>
    <row r="31" spans="1:12">
      <c r="F31" s="51">
        <v>2017</v>
      </c>
      <c r="G31" s="51">
        <v>150000</v>
      </c>
      <c r="H31" s="51">
        <f>0.4*150000*(3/12)</f>
        <v>15000</v>
      </c>
      <c r="I31" s="51">
        <v>15000</v>
      </c>
      <c r="J31" s="51">
        <f>G31-I31</f>
        <v>135000</v>
      </c>
    </row>
    <row r="32" spans="1:12">
      <c r="F32" s="51">
        <v>2018</v>
      </c>
      <c r="G32" s="51">
        <f>J31</f>
        <v>135000</v>
      </c>
      <c r="H32" s="51">
        <f>0.4*G32</f>
        <v>54000</v>
      </c>
      <c r="I32" s="51">
        <f>I31+H32</f>
        <v>69000</v>
      </c>
      <c r="J32" s="51">
        <f>G31-I32</f>
        <v>81000</v>
      </c>
    </row>
    <row r="33" spans="6:10">
      <c r="F33" s="31">
        <v>2019</v>
      </c>
      <c r="G33" s="51">
        <f>J32</f>
        <v>81000</v>
      </c>
      <c r="H33" s="51">
        <f>0.4*G33</f>
        <v>32400</v>
      </c>
      <c r="I33" s="51">
        <f>I32+H33</f>
        <v>101400</v>
      </c>
      <c r="J33" s="51">
        <f>G31-I33</f>
        <v>48600</v>
      </c>
    </row>
    <row r="34" spans="6:10">
      <c r="F34" s="31">
        <v>2020</v>
      </c>
      <c r="G34" s="51">
        <f>J33</f>
        <v>48600</v>
      </c>
      <c r="H34" s="51">
        <f>0.4*G34</f>
        <v>19440</v>
      </c>
      <c r="I34" s="51">
        <f>I33+H34</f>
        <v>120840</v>
      </c>
      <c r="J34" s="51">
        <f>G31-I34</f>
        <v>29160</v>
      </c>
    </row>
    <row r="35" spans="6:10">
      <c r="F35" s="31">
        <v>2021</v>
      </c>
      <c r="G35" s="51">
        <f>J34</f>
        <v>29160</v>
      </c>
      <c r="H35" s="51">
        <f>0.4*G35</f>
        <v>11664</v>
      </c>
      <c r="I35" s="51">
        <f>I34+H35</f>
        <v>132504</v>
      </c>
      <c r="J35" s="51">
        <f>G31-I35</f>
        <v>17496</v>
      </c>
    </row>
    <row r="36" spans="6:10">
      <c r="F36" s="31">
        <v>2022</v>
      </c>
      <c r="G36" s="43">
        <f>J35</f>
        <v>17496</v>
      </c>
      <c r="H36" s="51">
        <f>I36-I35</f>
        <v>5496</v>
      </c>
      <c r="I36" s="51">
        <v>138000</v>
      </c>
      <c r="J36" s="51">
        <v>12000</v>
      </c>
    </row>
    <row r="37" spans="6:10">
      <c r="G37" s="8"/>
      <c r="H37" s="8"/>
      <c r="I37" s="8"/>
      <c r="J37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7"/>
  <sheetViews>
    <sheetView topLeftCell="A10" workbookViewId="0">
      <selection activeCell="H13" sqref="H13"/>
    </sheetView>
  </sheetViews>
  <sheetFormatPr defaultRowHeight="26.25"/>
  <cols>
    <col min="1" max="1" width="23.140625" style="1" customWidth="1"/>
    <col min="2" max="2" width="16.7109375" style="1" customWidth="1"/>
    <col min="3" max="3" width="15.28515625" style="1" customWidth="1"/>
    <col min="4" max="4" width="26.5703125" style="1" customWidth="1"/>
    <col min="5" max="5" width="9.140625" style="1"/>
    <col min="6" max="6" width="20.7109375" style="1" customWidth="1"/>
    <col min="7" max="7" width="12.5703125" style="1" bestFit="1" customWidth="1"/>
    <col min="8" max="8" width="17.7109375" style="1" customWidth="1"/>
    <col min="9" max="16384" width="9.140625" style="1"/>
  </cols>
  <sheetData>
    <row r="1" spans="1:11">
      <c r="A1" s="1" t="s">
        <v>0</v>
      </c>
    </row>
    <row r="2" spans="1:11">
      <c r="A2" s="1" t="s">
        <v>1</v>
      </c>
    </row>
    <row r="3" spans="1:11">
      <c r="A3" s="1" t="s">
        <v>2</v>
      </c>
    </row>
    <row r="4" spans="1:11">
      <c r="A4" s="2"/>
      <c r="B4" s="2"/>
      <c r="C4" s="3"/>
      <c r="D4" s="2"/>
      <c r="E4" s="80" t="s">
        <v>8</v>
      </c>
      <c r="F4" s="80"/>
      <c r="G4" s="81" t="s">
        <v>9</v>
      </c>
      <c r="H4" s="81"/>
    </row>
    <row r="5" spans="1:11" ht="72" customHeight="1">
      <c r="A5" s="4" t="s">
        <v>4</v>
      </c>
      <c r="B5" s="4" t="s">
        <v>10</v>
      </c>
      <c r="C5" s="4" t="s">
        <v>5</v>
      </c>
      <c r="D5" s="4" t="s">
        <v>12</v>
      </c>
      <c r="E5" s="4" t="s">
        <v>6</v>
      </c>
      <c r="F5" s="4" t="s">
        <v>7</v>
      </c>
      <c r="G5" s="4" t="s">
        <v>6</v>
      </c>
      <c r="H5" s="4" t="s">
        <v>7</v>
      </c>
    </row>
    <row r="6" spans="1:11" s="8" customFormat="1">
      <c r="A6" s="5" t="s">
        <v>11</v>
      </c>
      <c r="B6" s="6">
        <v>40544</v>
      </c>
      <c r="C6" s="7">
        <v>800000</v>
      </c>
      <c r="D6" s="7">
        <v>114000</v>
      </c>
      <c r="E6" s="5">
        <v>40</v>
      </c>
      <c r="F6" s="5">
        <v>50</v>
      </c>
      <c r="G6" s="7">
        <v>40000</v>
      </c>
      <c r="H6" s="7">
        <v>26000</v>
      </c>
    </row>
    <row r="7" spans="1:11" s="8" customFormat="1">
      <c r="A7" s="5"/>
      <c r="B7" s="6"/>
      <c r="C7" s="7"/>
      <c r="D7" s="7"/>
      <c r="E7" s="5"/>
      <c r="F7" s="5"/>
      <c r="G7" s="7"/>
      <c r="H7" s="7"/>
    </row>
    <row r="8" spans="1:11">
      <c r="A8" s="1" t="s">
        <v>17</v>
      </c>
    </row>
    <row r="9" spans="1:11">
      <c r="B9" s="1" t="s">
        <v>13</v>
      </c>
    </row>
    <row r="10" spans="1:11">
      <c r="B10" s="1" t="s">
        <v>14</v>
      </c>
    </row>
    <row r="11" spans="1:11">
      <c r="B11" s="1" t="s">
        <v>15</v>
      </c>
    </row>
    <row r="13" spans="1:11" s="31" customFormat="1">
      <c r="B13" s="31" t="s">
        <v>16</v>
      </c>
    </row>
    <row r="14" spans="1:11">
      <c r="B14" s="15" t="s">
        <v>18</v>
      </c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s="31" customFormat="1">
      <c r="A16" s="31" t="s">
        <v>282</v>
      </c>
      <c r="B16" s="31" t="s">
        <v>19</v>
      </c>
    </row>
    <row r="17" spans="2:2" s="31" customFormat="1">
      <c r="B17" s="31" t="s">
        <v>20</v>
      </c>
    </row>
  </sheetData>
  <mergeCells count="2">
    <mergeCell ref="E4:F4"/>
    <mergeCell ref="G4:H4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8"/>
  <sheetViews>
    <sheetView topLeftCell="A40" workbookViewId="0">
      <selection activeCell="F50" sqref="F50"/>
    </sheetView>
  </sheetViews>
  <sheetFormatPr defaultRowHeight="28.5"/>
  <cols>
    <col min="1" max="16384" width="9.140625" style="9"/>
  </cols>
  <sheetData>
    <row r="1" spans="1:1">
      <c r="A1" s="9" t="s">
        <v>21</v>
      </c>
    </row>
    <row r="2" spans="1:1">
      <c r="A2" s="9" t="s">
        <v>22</v>
      </c>
    </row>
    <row r="3" spans="1:1">
      <c r="A3" s="9" t="s">
        <v>23</v>
      </c>
    </row>
    <row r="4" spans="1:1">
      <c r="A4" s="9" t="s">
        <v>24</v>
      </c>
    </row>
    <row r="5" spans="1:1" s="10" customFormat="1" ht="18" customHeight="1"/>
    <row r="6" spans="1:1">
      <c r="A6" s="9" t="s">
        <v>25</v>
      </c>
    </row>
    <row r="7" spans="1:1">
      <c r="A7" s="9" t="s">
        <v>26</v>
      </c>
    </row>
    <row r="8" spans="1:1">
      <c r="A8" s="9" t="s">
        <v>27</v>
      </c>
    </row>
    <row r="9" spans="1:1" s="10" customFormat="1" ht="17.25" customHeight="1"/>
    <row r="10" spans="1:1">
      <c r="A10" s="9" t="s">
        <v>28</v>
      </c>
    </row>
    <row r="11" spans="1:1">
      <c r="A11" s="9" t="s">
        <v>29</v>
      </c>
    </row>
    <row r="12" spans="1:1">
      <c r="A12" s="9" t="s">
        <v>24</v>
      </c>
    </row>
    <row r="13" spans="1:1">
      <c r="A13" s="9" t="s">
        <v>3</v>
      </c>
    </row>
    <row r="14" spans="1:1">
      <c r="A14" s="9" t="s">
        <v>55</v>
      </c>
    </row>
    <row r="15" spans="1:1">
      <c r="A15" s="9" t="s">
        <v>30</v>
      </c>
    </row>
    <row r="16" spans="1:1">
      <c r="A16" s="9" t="s">
        <v>31</v>
      </c>
    </row>
    <row r="19" spans="1:1">
      <c r="A19" s="9" t="s">
        <v>32</v>
      </c>
    </row>
    <row r="20" spans="1:1">
      <c r="A20" s="9" t="s">
        <v>33</v>
      </c>
    </row>
    <row r="22" spans="1:1">
      <c r="A22" s="9" t="s">
        <v>34</v>
      </c>
    </row>
    <row r="23" spans="1:1" s="35" customFormat="1">
      <c r="A23" s="35" t="s">
        <v>35</v>
      </c>
    </row>
    <row r="24" spans="1:1" s="35" customFormat="1">
      <c r="A24" s="35" t="s">
        <v>36</v>
      </c>
    </row>
    <row r="26" spans="1:1">
      <c r="A26" s="9" t="s">
        <v>37</v>
      </c>
    </row>
    <row r="27" spans="1:1">
      <c r="A27" s="9" t="s">
        <v>38</v>
      </c>
    </row>
    <row r="28" spans="1:1">
      <c r="A28" s="9" t="s">
        <v>39</v>
      </c>
    </row>
    <row r="29" spans="1:1">
      <c r="A29" s="9" t="s">
        <v>40</v>
      </c>
    </row>
    <row r="30" spans="1:1">
      <c r="A30" s="9" t="s">
        <v>41</v>
      </c>
    </row>
    <row r="32" spans="1:1">
      <c r="A32" s="9" t="s">
        <v>34</v>
      </c>
    </row>
    <row r="33" spans="1:9">
      <c r="A33" s="9" t="s">
        <v>42</v>
      </c>
    </row>
    <row r="34" spans="1:9" s="14" customFormat="1">
      <c r="A34" s="9" t="s">
        <v>43</v>
      </c>
      <c r="B34" s="9"/>
      <c r="C34" s="9"/>
      <c r="D34" s="9"/>
      <c r="E34" s="9"/>
      <c r="F34" s="9"/>
      <c r="G34" s="9"/>
      <c r="H34" s="9"/>
    </row>
    <row r="35" spans="1:9">
      <c r="A35" s="9" t="s">
        <v>44</v>
      </c>
      <c r="C35" s="9" t="s">
        <v>45</v>
      </c>
    </row>
    <row r="36" spans="1:9" s="14" customFormat="1">
      <c r="C36" s="9" t="s">
        <v>46</v>
      </c>
      <c r="D36" s="9"/>
      <c r="E36" s="9"/>
      <c r="F36" s="9"/>
      <c r="G36" s="9"/>
      <c r="H36" s="9"/>
      <c r="I36" s="9"/>
    </row>
    <row r="37" spans="1:9" s="14" customFormat="1"/>
    <row r="38" spans="1:9">
      <c r="A38" s="9" t="s">
        <v>47</v>
      </c>
    </row>
    <row r="39" spans="1:9">
      <c r="A39" s="9" t="s">
        <v>48</v>
      </c>
    </row>
    <row r="40" spans="1:9">
      <c r="A40" s="9" t="s">
        <v>49</v>
      </c>
    </row>
    <row r="41" spans="1:9">
      <c r="A41" s="9" t="s">
        <v>50</v>
      </c>
    </row>
    <row r="42" spans="1:9">
      <c r="A42" s="9" t="s">
        <v>51</v>
      </c>
    </row>
    <row r="44" spans="1:9">
      <c r="A44" s="9" t="s">
        <v>34</v>
      </c>
    </row>
    <row r="45" spans="1:9" s="35" customFormat="1">
      <c r="A45" s="35" t="s">
        <v>52</v>
      </c>
    </row>
    <row r="46" spans="1:9" s="35" customFormat="1">
      <c r="A46" s="35" t="s">
        <v>53</v>
      </c>
    </row>
    <row r="47" spans="1:9" s="35" customFormat="1">
      <c r="C47" s="35" t="s">
        <v>54</v>
      </c>
    </row>
    <row r="48" spans="1:9" s="35" customFormat="1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K24" sqref="K24"/>
    </sheetView>
  </sheetViews>
  <sheetFormatPr defaultRowHeight="28.5"/>
  <cols>
    <col min="1" max="7" width="9.140625" style="9"/>
    <col min="8" max="8" width="11.140625" style="9" customWidth="1"/>
    <col min="9" max="16384" width="9.140625" style="9"/>
  </cols>
  <sheetData>
    <row r="1" spans="1:13">
      <c r="A1" s="9" t="s">
        <v>56</v>
      </c>
    </row>
    <row r="2" spans="1:13">
      <c r="A2" s="9" t="s">
        <v>57</v>
      </c>
    </row>
    <row r="3" spans="1:13">
      <c r="A3" s="9" t="s">
        <v>58</v>
      </c>
    </row>
    <row r="5" spans="1:13">
      <c r="A5" s="9" t="s">
        <v>3</v>
      </c>
    </row>
    <row r="6" spans="1:13">
      <c r="A6" s="9" t="s">
        <v>59</v>
      </c>
    </row>
    <row r="7" spans="1:13">
      <c r="A7" s="9" t="s">
        <v>60</v>
      </c>
    </row>
    <row r="8" spans="1:13">
      <c r="A8" s="9" t="s">
        <v>61</v>
      </c>
    </row>
    <row r="10" spans="1:13" s="35" customFormat="1">
      <c r="A10" s="35" t="s">
        <v>91</v>
      </c>
    </row>
    <row r="11" spans="1:13" s="35" customFormat="1">
      <c r="A11" s="35" t="s">
        <v>92</v>
      </c>
    </row>
    <row r="12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s="35" customFormat="1">
      <c r="A13" s="35" t="s">
        <v>93</v>
      </c>
    </row>
    <row r="14" spans="1:13" s="35" customFormat="1">
      <c r="A14" s="35" t="s">
        <v>94</v>
      </c>
    </row>
    <row r="15" spans="1:13" s="35" customFormat="1">
      <c r="C15" s="35" t="s">
        <v>95</v>
      </c>
    </row>
    <row r="16" spans="1:1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9" s="35" customFormat="1">
      <c r="A17" s="35" t="s">
        <v>96</v>
      </c>
    </row>
    <row r="19" spans="1:9">
      <c r="B19" s="35" t="s">
        <v>283</v>
      </c>
      <c r="C19" s="35"/>
      <c r="D19" s="35"/>
      <c r="E19" s="35"/>
      <c r="F19" s="35"/>
      <c r="G19" s="35"/>
      <c r="H19" s="35"/>
      <c r="I19" s="35"/>
    </row>
    <row r="20" spans="1:9">
      <c r="B20" s="35"/>
      <c r="C20" s="35"/>
      <c r="D20" s="35" t="s">
        <v>284</v>
      </c>
      <c r="E20" s="35"/>
      <c r="F20" s="35"/>
      <c r="G20" s="35"/>
      <c r="H20" s="35"/>
      <c r="I20" s="35"/>
    </row>
    <row r="23" spans="1:9">
      <c r="B23" s="9" t="s">
        <v>285</v>
      </c>
    </row>
    <row r="24" spans="1:9">
      <c r="B24" s="9" t="s">
        <v>286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Formulas for depreciation</vt:lpstr>
      <vt:lpstr>Sheet1</vt:lpstr>
      <vt:lpstr>Example on Depreciation</vt:lpstr>
      <vt:lpstr>Disposal of plant assets</vt:lpstr>
      <vt:lpstr>E10-2</vt:lpstr>
      <vt:lpstr>E 10- 6</vt:lpstr>
      <vt:lpstr>E10-8</vt:lpstr>
      <vt:lpstr>E10- 9</vt:lpstr>
      <vt:lpstr>E10- 11</vt:lpstr>
      <vt:lpstr>E10- 12</vt:lpstr>
      <vt:lpstr>E10-15</vt:lpstr>
      <vt:lpstr>Prob 10-1A</vt:lpstr>
    </vt:vector>
  </TitlesOfParts>
  <Company>WHR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2020-07-24T15:09:15Z</dcterms:created>
  <dcterms:modified xsi:type="dcterms:W3CDTF">2021-03-29T08:38:12Z</dcterms:modified>
</cp:coreProperties>
</file>