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jda\Downloads\"/>
    </mc:Choice>
  </mc:AlternateContent>
  <xr:revisionPtr revIDLastSave="0" documentId="13_ncr:1_{93958C70-813F-4B1E-A12E-DE4E9CC82504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" l="1"/>
  <c r="M23" i="1"/>
  <c r="N24" i="1"/>
  <c r="N25" i="1"/>
  <c r="N26" i="1"/>
  <c r="N27" i="1"/>
  <c r="N28" i="1"/>
  <c r="N29" i="1"/>
  <c r="N30" i="1"/>
  <c r="N23" i="1"/>
  <c r="I23" i="1"/>
  <c r="L23" i="1"/>
  <c r="I24" i="1"/>
  <c r="I25" i="1"/>
  <c r="I26" i="1"/>
  <c r="I27" i="1"/>
  <c r="I28" i="1"/>
  <c r="I29" i="1"/>
  <c r="I30" i="1"/>
  <c r="L24" i="1"/>
  <c r="L25" i="1"/>
  <c r="L26" i="1"/>
  <c r="L27" i="1"/>
  <c r="L28" i="1"/>
  <c r="L29" i="1"/>
  <c r="L30" i="1"/>
  <c r="H23" i="1"/>
  <c r="G23" i="1"/>
  <c r="D17" i="1"/>
  <c r="M3" i="1"/>
  <c r="N3" i="1" s="1"/>
  <c r="H3" i="1"/>
  <c r="J3" i="1" s="1"/>
  <c r="I3" i="1"/>
  <c r="K3" i="1" s="1"/>
  <c r="N4" i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L3" i="1" l="1"/>
  <c r="O3" i="1" s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P3" i="1" l="1"/>
  <c r="L10" i="1"/>
  <c r="O10" i="1" s="1"/>
  <c r="P10" i="1" s="1"/>
  <c r="L7" i="1"/>
  <c r="O7" i="1" s="1"/>
  <c r="P7" i="1" s="1"/>
  <c r="L12" i="1"/>
  <c r="O12" i="1" s="1"/>
  <c r="P12" i="1" s="1"/>
  <c r="L11" i="1"/>
  <c r="O11" i="1" s="1"/>
  <c r="P11" i="1" s="1"/>
  <c r="L16" i="1"/>
  <c r="O16" i="1" s="1"/>
  <c r="L8" i="1"/>
  <c r="O8" i="1" s="1"/>
  <c r="P8" i="1" s="1"/>
  <c r="L14" i="1"/>
  <c r="O14" i="1" s="1"/>
  <c r="P14" i="1" s="1"/>
  <c r="L13" i="1"/>
  <c r="O13" i="1" s="1"/>
  <c r="P13" i="1" s="1"/>
  <c r="L15" i="1"/>
  <c r="O15" i="1" s="1"/>
  <c r="P15" i="1" s="1"/>
  <c r="L6" i="1"/>
  <c r="O6" i="1" s="1"/>
  <c r="P6" i="1" s="1"/>
  <c r="L9" i="1"/>
  <c r="O9" i="1" s="1"/>
  <c r="P9" i="1" s="1"/>
  <c r="L5" i="1"/>
  <c r="O5" i="1" s="1"/>
  <c r="P5" i="1" s="1"/>
  <c r="L4" i="1"/>
  <c r="G24" i="1"/>
  <c r="H24" i="1" s="1"/>
  <c r="M24" i="1" s="1"/>
  <c r="G25" i="1"/>
  <c r="H25" i="1" s="1"/>
  <c r="M25" i="1" s="1"/>
  <c r="G26" i="1"/>
  <c r="H26" i="1" s="1"/>
  <c r="G27" i="1"/>
  <c r="H27" i="1" s="1"/>
  <c r="M27" i="1" s="1"/>
  <c r="G28" i="1"/>
  <c r="H28" i="1" s="1"/>
  <c r="M28" i="1" s="1"/>
  <c r="G29" i="1"/>
  <c r="H29" i="1" s="1"/>
  <c r="M29" i="1" s="1"/>
  <c r="G30" i="1"/>
  <c r="H30" i="1" s="1"/>
  <c r="M30" i="1" s="1"/>
  <c r="F24" i="1"/>
  <c r="F25" i="1"/>
  <c r="F26" i="1"/>
  <c r="F27" i="1"/>
  <c r="F28" i="1"/>
  <c r="F29" i="1"/>
  <c r="F30" i="1"/>
  <c r="F23" i="1"/>
  <c r="M26" i="1" l="1"/>
  <c r="O4" i="1"/>
  <c r="P4" i="1" s="1"/>
</calcChain>
</file>

<file path=xl/sharedStrings.xml><?xml version="1.0" encoding="utf-8"?>
<sst xmlns="http://schemas.openxmlformats.org/spreadsheetml/2006/main" count="55" uniqueCount="49">
  <si>
    <t>Section</t>
  </si>
  <si>
    <t>pressure head loss (mm)</t>
  </si>
  <si>
    <t>1,2</t>
  </si>
  <si>
    <t>Screen</t>
  </si>
  <si>
    <t>2,3</t>
  </si>
  <si>
    <t>Straight Duct</t>
  </si>
  <si>
    <t>3,5</t>
  </si>
  <si>
    <t>Orifice Meter</t>
  </si>
  <si>
    <t>5,6</t>
  </si>
  <si>
    <t>Round Elbow</t>
  </si>
  <si>
    <t>6,7</t>
  </si>
  <si>
    <t>7,10</t>
  </si>
  <si>
    <t>Venturi Meter</t>
  </si>
  <si>
    <t>10,11</t>
  </si>
  <si>
    <t>11,12</t>
  </si>
  <si>
    <t>Heat Bank</t>
  </si>
  <si>
    <t>12,13</t>
  </si>
  <si>
    <t>13,14</t>
  </si>
  <si>
    <t>14,15</t>
  </si>
  <si>
    <t>15,16</t>
  </si>
  <si>
    <t>Right Angle elbow</t>
  </si>
  <si>
    <t>16,18</t>
  </si>
  <si>
    <t>1,18</t>
  </si>
  <si>
    <t>Total  ΔP loss</t>
  </si>
  <si>
    <t>ΔP</t>
  </si>
  <si>
    <t>K</t>
  </si>
  <si>
    <t>Leq</t>
  </si>
  <si>
    <t>hv</t>
  </si>
  <si>
    <t>A</t>
  </si>
  <si>
    <t>Qv</t>
  </si>
  <si>
    <t>ho</t>
  </si>
  <si>
    <t>Qo</t>
  </si>
  <si>
    <t>Time</t>
  </si>
  <si>
    <t>Qty</t>
  </si>
  <si>
    <t>Flow Q</t>
  </si>
  <si>
    <t>h1</t>
  </si>
  <si>
    <t>h2</t>
  </si>
  <si>
    <t>h1-h2</t>
  </si>
  <si>
    <t>i</t>
  </si>
  <si>
    <t>Temp</t>
  </si>
  <si>
    <t>Viscosity</t>
  </si>
  <si>
    <t>Reynolds</t>
  </si>
  <si>
    <t>Theoretical factor</t>
  </si>
  <si>
    <t>Vv</t>
  </si>
  <si>
    <t>Vo</t>
  </si>
  <si>
    <r>
      <t>V</t>
    </r>
    <r>
      <rPr>
        <sz val="11"/>
        <color theme="1"/>
        <rFont val="Times New Roman"/>
        <family val="1"/>
      </rPr>
      <t>main</t>
    </r>
  </si>
  <si>
    <t>Velocity (u)</t>
  </si>
  <si>
    <t>Friction factor</t>
  </si>
  <si>
    <t>pressure head loss (mH2O)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</si>
</sst>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5" formatCode="0.000000"/>
    <numFmt numFmtId="167" formatCode="0.000"/>
    <numFmt numFmtId="168" formatCode="0.000E+00"/>
    <numFmt numFmtId="169" formatCode="0.00000"/>
    <numFmt numFmtId="170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11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68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0" fontId="4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167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170" fontId="4" fillId="5" borderId="8" xfId="0" applyNumberFormat="1" applyFont="1" applyFill="1" applyBorder="1" applyAlignment="1">
      <alignment horizontal="center" vertical="center"/>
    </xf>
    <xf numFmtId="2" fontId="4" fillId="5" borderId="8" xfId="0" applyNumberFormat="1" applyFont="1" applyFill="1" applyBorder="1" applyAlignment="1">
      <alignment horizontal="center" vertical="center"/>
    </xf>
    <xf numFmtId="167" fontId="4" fillId="5" borderId="8" xfId="0" applyNumberFormat="1" applyFont="1" applyFill="1" applyBorder="1" applyAlignment="1">
      <alignment horizontal="center" vertical="center"/>
    </xf>
    <xf numFmtId="0" fontId="4" fillId="5" borderId="8" xfId="0" applyFont="1" applyFill="1" applyBorder="1"/>
    <xf numFmtId="0" fontId="4" fillId="5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1" fontId="4" fillId="0" borderId="0" xfId="0" applyNumberFormat="1" applyFont="1" applyAlignment="1">
      <alignment horizontal="center" vertical="center"/>
    </xf>
    <xf numFmtId="169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i vs u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45767060368774826"/>
          <c:y val="3.7579143657644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1.6993626851833435E-2"/>
                  <c:y val="-5.8696639899521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Sheet1!$H$23:$H$30</c:f>
              <c:numCache>
                <c:formatCode>0.000</c:formatCode>
                <c:ptCount val="8"/>
                <c:pt idx="0">
                  <c:v>1.3105816361301146</c:v>
                </c:pt>
                <c:pt idx="1">
                  <c:v>1.286752879109567</c:v>
                </c:pt>
                <c:pt idx="2">
                  <c:v>1.2751605108293007</c:v>
                </c:pt>
                <c:pt idx="3">
                  <c:v>1.2705818375408651</c:v>
                </c:pt>
                <c:pt idx="4">
                  <c:v>1.2459754991377849</c:v>
                </c:pt>
                <c:pt idx="5">
                  <c:v>1.2416036552811611</c:v>
                </c:pt>
                <c:pt idx="6">
                  <c:v>1.1795234725171031</c:v>
                </c:pt>
                <c:pt idx="7">
                  <c:v>1.1233556881115268</c:v>
                </c:pt>
              </c:numCache>
            </c:numRef>
          </c:xVal>
          <c:yVal>
            <c:numRef>
              <c:f>Sheet1!$I$23:$I$30</c:f>
              <c:numCache>
                <c:formatCode>0.00000</c:formatCode>
                <c:ptCount val="8"/>
                <c:pt idx="0">
                  <c:v>0.47690980638337643</c:v>
                </c:pt>
                <c:pt idx="1">
                  <c:v>0.4682387189945878</c:v>
                </c:pt>
                <c:pt idx="2">
                  <c:v>0.46402035215679871</c:v>
                </c:pt>
                <c:pt idx="3">
                  <c:v>0.46235421085641526</c:v>
                </c:pt>
                <c:pt idx="4">
                  <c:v>0.4534001680405339</c:v>
                </c:pt>
                <c:pt idx="5">
                  <c:v>0.45180929025793554</c:v>
                </c:pt>
                <c:pt idx="6">
                  <c:v>0.42921882574503878</c:v>
                </c:pt>
                <c:pt idx="7">
                  <c:v>0.40877983404289409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2E-43C1-84CF-0A3DF1C59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6440288"/>
        <c:axId val="1566437024"/>
      </c:scatterChart>
      <c:valAx>
        <c:axId val="1566440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Hydraulic Gradient i (unitless)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6437024"/>
        <c:crosses val="autoZero"/>
        <c:crossBetween val="midCat"/>
      </c:valAx>
      <c:valAx>
        <c:axId val="156643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Velocity u (m3/s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6440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524709</xdr:colOff>
      <xdr:row>31</xdr:row>
      <xdr:rowOff>63442</xdr:rowOff>
    </xdr:from>
    <xdr:to>
      <xdr:col>13</xdr:col>
      <xdr:colOff>268941</xdr:colOff>
      <xdr:row>48</xdr:row>
      <xdr:rowOff>67236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0"/>
  <sheetViews>
    <sheetView tabSelected="1" topLeftCell="A15" zoomScale="85" zoomScaleNormal="85" workbookViewId="0">
      <selection activeCell="N18" sqref="N18"/>
    </sheetView>
  </sheetViews>
  <sheetFormatPr defaultRowHeight="15.5" x14ac:dyDescent="0.35"/>
  <cols>
    <col min="1" max="1" width="8.7265625" style="1"/>
    <col min="2" max="2" width="10.7265625" style="1" customWidth="1"/>
    <col min="3" max="3" width="13.26953125" style="1" customWidth="1"/>
    <col min="4" max="4" width="23.54296875" style="1" customWidth="1"/>
    <col min="5" max="6" width="8.81640625" style="1" bestFit="1" customWidth="1"/>
    <col min="7" max="7" width="12.08984375" style="1" bestFit="1" customWidth="1"/>
    <col min="8" max="9" width="10" style="1" customWidth="1"/>
    <col min="10" max="10" width="8.7265625" style="1"/>
    <col min="11" max="11" width="11.26953125" style="1" customWidth="1"/>
    <col min="12" max="12" width="13.36328125" style="1" customWidth="1"/>
    <col min="13" max="13" width="25.81640625" style="1" customWidth="1"/>
    <col min="14" max="14" width="11.6328125" style="1" customWidth="1"/>
    <col min="15" max="15" width="11.90625" style="1" customWidth="1"/>
    <col min="16" max="18" width="8.7265625" style="1"/>
    <col min="19" max="19" width="11.26953125" style="1" customWidth="1"/>
    <col min="20" max="22" width="8.7265625" style="1"/>
    <col min="23" max="23" width="9.90625" style="1" bestFit="1" customWidth="1"/>
    <col min="24" max="24" width="11.7265625" style="1" bestFit="1" customWidth="1"/>
    <col min="25" max="25" width="10.08984375" style="1" bestFit="1" customWidth="1"/>
    <col min="26" max="16384" width="8.7265625" style="1"/>
  </cols>
  <sheetData>
    <row r="1" spans="2:16" ht="16" thickBot="1" x14ac:dyDescent="0.4"/>
    <row r="2" spans="2:16" x14ac:dyDescent="0.35">
      <c r="B2" s="12" t="s">
        <v>0</v>
      </c>
      <c r="C2" s="13"/>
      <c r="D2" s="14" t="s">
        <v>1</v>
      </c>
      <c r="E2" s="15" t="s">
        <v>30</v>
      </c>
      <c r="F2" s="14" t="s">
        <v>27</v>
      </c>
      <c r="G2" s="14" t="s">
        <v>28</v>
      </c>
      <c r="H2" s="14" t="s">
        <v>29</v>
      </c>
      <c r="I2" s="14" t="s">
        <v>31</v>
      </c>
      <c r="J2" s="16" t="s">
        <v>43</v>
      </c>
      <c r="K2" s="16" t="s">
        <v>44</v>
      </c>
      <c r="L2" s="16" t="s">
        <v>45</v>
      </c>
      <c r="M2" s="14" t="s">
        <v>48</v>
      </c>
      <c r="N2" s="16" t="s">
        <v>24</v>
      </c>
      <c r="O2" s="16" t="s">
        <v>25</v>
      </c>
      <c r="P2" s="33" t="s">
        <v>26</v>
      </c>
    </row>
    <row r="3" spans="2:16" x14ac:dyDescent="0.35">
      <c r="B3" s="17" t="s">
        <v>2</v>
      </c>
      <c r="C3" s="7" t="s">
        <v>3</v>
      </c>
      <c r="D3" s="11">
        <v>42</v>
      </c>
      <c r="E3" s="20">
        <v>5.3</v>
      </c>
      <c r="F3" s="20">
        <v>2.9</v>
      </c>
      <c r="G3" s="20">
        <v>7.6E-3</v>
      </c>
      <c r="H3" s="21">
        <f>163.3*(F3^0.5)</f>
        <v>278.08987935557815</v>
      </c>
      <c r="I3" s="22">
        <f>123.7*(E3^0.5)</f>
        <v>284.77878607789592</v>
      </c>
      <c r="J3" s="22">
        <f>H3/(3600*G3)</f>
        <v>10.164103777616161</v>
      </c>
      <c r="K3" s="22">
        <f>I3/(3600*G3)</f>
        <v>10.408581362496196</v>
      </c>
      <c r="L3" s="22">
        <f>(J3+K3)/2</f>
        <v>10.286342570056178</v>
      </c>
      <c r="M3" s="23">
        <f>D3/1000</f>
        <v>4.2000000000000003E-2</v>
      </c>
      <c r="N3" s="24">
        <f>M3*9.80665</f>
        <v>0.4118793</v>
      </c>
      <c r="O3" s="24">
        <f>(2*N3)/(1.2*(L3^2))</f>
        <v>6.4877894653866189E-3</v>
      </c>
      <c r="P3" s="25">
        <f>(O3*100*0.0984/0.025)</f>
        <v>2.553593933576173</v>
      </c>
    </row>
    <row r="4" spans="2:16" x14ac:dyDescent="0.35">
      <c r="B4" s="17" t="s">
        <v>4</v>
      </c>
      <c r="C4" s="7" t="s">
        <v>5</v>
      </c>
      <c r="D4" s="11">
        <v>0</v>
      </c>
      <c r="E4" s="20">
        <v>5.3</v>
      </c>
      <c r="F4" s="20">
        <v>2.9</v>
      </c>
      <c r="G4" s="20">
        <v>7.6E-3</v>
      </c>
      <c r="H4" s="21">
        <f>163.3*(F4^0.5)</f>
        <v>278.08987935557815</v>
      </c>
      <c r="I4" s="22">
        <f>123.7*(E4^0.5)</f>
        <v>284.77878607789592</v>
      </c>
      <c r="J4" s="22">
        <f>H4/(3600*G4)</f>
        <v>10.164103777616161</v>
      </c>
      <c r="K4" s="22">
        <f>I4/(3600*G4)</f>
        <v>10.408581362496196</v>
      </c>
      <c r="L4" s="22">
        <f t="shared" ref="L4:L15" si="0">(J4+K4)/2</f>
        <v>10.286342570056178</v>
      </c>
      <c r="M4" s="23">
        <v>0</v>
      </c>
      <c r="N4" s="24">
        <f t="shared" ref="N4:N16" si="1">M4*9.80665</f>
        <v>0</v>
      </c>
      <c r="O4" s="24">
        <f t="shared" ref="O4:O16" si="2">(2*N4)/(1.2*(L4^2))</f>
        <v>0</v>
      </c>
      <c r="P4" s="25">
        <f t="shared" ref="P4:P15" si="3">(O4*100*0.0984/0.025)</f>
        <v>0</v>
      </c>
    </row>
    <row r="5" spans="2:16" x14ac:dyDescent="0.35">
      <c r="B5" s="17" t="s">
        <v>6</v>
      </c>
      <c r="C5" s="7" t="s">
        <v>7</v>
      </c>
      <c r="D5" s="11">
        <v>22</v>
      </c>
      <c r="E5" s="20">
        <v>5.3</v>
      </c>
      <c r="F5" s="20">
        <v>2.9</v>
      </c>
      <c r="G5" s="20">
        <v>7.6E-3</v>
      </c>
      <c r="H5" s="21">
        <f>163.3*(F5^0.5)</f>
        <v>278.08987935557815</v>
      </c>
      <c r="I5" s="22">
        <f>123.7*(E5^0.5)</f>
        <v>284.77878607789592</v>
      </c>
      <c r="J5" s="22">
        <f>H5/(3600*G5)</f>
        <v>10.164103777616161</v>
      </c>
      <c r="K5" s="22">
        <f>I5/(3600*G5)</f>
        <v>10.408581362496196</v>
      </c>
      <c r="L5" s="22">
        <f t="shared" si="0"/>
        <v>10.286342570056178</v>
      </c>
      <c r="M5" s="23">
        <f>D5/1000</f>
        <v>2.1999999999999999E-2</v>
      </c>
      <c r="N5" s="24">
        <f t="shared" si="1"/>
        <v>0.21574629999999997</v>
      </c>
      <c r="O5" s="24">
        <f t="shared" si="2"/>
        <v>3.3983659104406092E-3</v>
      </c>
      <c r="P5" s="25">
        <f t="shared" si="3"/>
        <v>1.3375968223494239</v>
      </c>
    </row>
    <row r="6" spans="2:16" x14ac:dyDescent="0.35">
      <c r="B6" s="17" t="s">
        <v>8</v>
      </c>
      <c r="C6" s="7" t="s">
        <v>9</v>
      </c>
      <c r="D6" s="11">
        <v>2</v>
      </c>
      <c r="E6" s="20">
        <v>5.3</v>
      </c>
      <c r="F6" s="20">
        <v>2.9</v>
      </c>
      <c r="G6" s="20">
        <v>7.6E-3</v>
      </c>
      <c r="H6" s="21">
        <f>163.3*(F6^0.5)</f>
        <v>278.08987935557815</v>
      </c>
      <c r="I6" s="22">
        <f>123.7*(E6^0.5)</f>
        <v>284.77878607789592</v>
      </c>
      <c r="J6" s="22">
        <f>H6/(3600*G6)</f>
        <v>10.164103777616161</v>
      </c>
      <c r="K6" s="22">
        <f>I6/(3600*G6)</f>
        <v>10.408581362496196</v>
      </c>
      <c r="L6" s="22">
        <f t="shared" si="0"/>
        <v>10.286342570056178</v>
      </c>
      <c r="M6" s="23">
        <f>D6/1000</f>
        <v>2E-3</v>
      </c>
      <c r="N6" s="24">
        <f t="shared" si="1"/>
        <v>1.96133E-2</v>
      </c>
      <c r="O6" s="24">
        <f t="shared" si="2"/>
        <v>3.0894235549460086E-4</v>
      </c>
      <c r="P6" s="25">
        <f t="shared" si="3"/>
        <v>0.1215997111226749</v>
      </c>
    </row>
    <row r="7" spans="2:16" x14ac:dyDescent="0.35">
      <c r="B7" s="17" t="s">
        <v>10</v>
      </c>
      <c r="C7" s="7" t="s">
        <v>5</v>
      </c>
      <c r="D7" s="11">
        <v>0</v>
      </c>
      <c r="E7" s="20">
        <v>5.3</v>
      </c>
      <c r="F7" s="20">
        <v>2.9</v>
      </c>
      <c r="G7" s="20">
        <v>7.6E-3</v>
      </c>
      <c r="H7" s="21">
        <f>163.3*(F7^0.5)</f>
        <v>278.08987935557815</v>
      </c>
      <c r="I7" s="22">
        <f>123.7*(E7^0.5)</f>
        <v>284.77878607789592</v>
      </c>
      <c r="J7" s="22">
        <f>H7/(3600*G7)</f>
        <v>10.164103777616161</v>
      </c>
      <c r="K7" s="22">
        <f>I7/(3600*G7)</f>
        <v>10.408581362496196</v>
      </c>
      <c r="L7" s="22">
        <f t="shared" si="0"/>
        <v>10.286342570056178</v>
      </c>
      <c r="M7" s="23">
        <f>D7/1000</f>
        <v>0</v>
      </c>
      <c r="N7" s="24">
        <f t="shared" si="1"/>
        <v>0</v>
      </c>
      <c r="O7" s="24">
        <f t="shared" si="2"/>
        <v>0</v>
      </c>
      <c r="P7" s="25">
        <f t="shared" si="3"/>
        <v>0</v>
      </c>
    </row>
    <row r="8" spans="2:16" x14ac:dyDescent="0.35">
      <c r="B8" s="17" t="s">
        <v>11</v>
      </c>
      <c r="C8" s="7" t="s">
        <v>12</v>
      </c>
      <c r="D8" s="11">
        <v>4.5</v>
      </c>
      <c r="E8" s="20">
        <v>5.3</v>
      </c>
      <c r="F8" s="20">
        <v>2.9</v>
      </c>
      <c r="G8" s="20">
        <v>7.6E-3</v>
      </c>
      <c r="H8" s="21">
        <f>163.3*(F8^0.5)</f>
        <v>278.08987935557815</v>
      </c>
      <c r="I8" s="22">
        <f>123.7*(E8^0.5)</f>
        <v>284.77878607789592</v>
      </c>
      <c r="J8" s="22">
        <f>H8/(3600*G8)</f>
        <v>10.164103777616161</v>
      </c>
      <c r="K8" s="22">
        <f>I8/(3600*G8)</f>
        <v>10.408581362496196</v>
      </c>
      <c r="L8" s="22">
        <f t="shared" si="0"/>
        <v>10.286342570056178</v>
      </c>
      <c r="M8" s="23">
        <f>D8/1000</f>
        <v>4.4999999999999997E-3</v>
      </c>
      <c r="N8" s="24">
        <f t="shared" si="1"/>
        <v>4.4129924999999993E-2</v>
      </c>
      <c r="O8" s="24">
        <f t="shared" si="2"/>
        <v>6.9512029986285191E-4</v>
      </c>
      <c r="P8" s="25">
        <f t="shared" si="3"/>
        <v>0.27359935002601854</v>
      </c>
    </row>
    <row r="9" spans="2:16" x14ac:dyDescent="0.35">
      <c r="B9" s="17" t="s">
        <v>13</v>
      </c>
      <c r="C9" s="7" t="s">
        <v>9</v>
      </c>
      <c r="D9" s="11">
        <v>2</v>
      </c>
      <c r="E9" s="20">
        <v>5.3</v>
      </c>
      <c r="F9" s="20">
        <v>2.9</v>
      </c>
      <c r="G9" s="20">
        <v>7.6E-3</v>
      </c>
      <c r="H9" s="21">
        <f>163.3*(F9^0.5)</f>
        <v>278.08987935557815</v>
      </c>
      <c r="I9" s="22">
        <f>123.7*(E9^0.5)</f>
        <v>284.77878607789592</v>
      </c>
      <c r="J9" s="22">
        <f>H9/(3600*G9)</f>
        <v>10.164103777616161</v>
      </c>
      <c r="K9" s="22">
        <f>I9/(3600*G9)</f>
        <v>10.408581362496196</v>
      </c>
      <c r="L9" s="22">
        <f t="shared" si="0"/>
        <v>10.286342570056178</v>
      </c>
      <c r="M9" s="23">
        <f>D9/1000</f>
        <v>2E-3</v>
      </c>
      <c r="N9" s="24">
        <f t="shared" si="1"/>
        <v>1.96133E-2</v>
      </c>
      <c r="O9" s="24">
        <f t="shared" si="2"/>
        <v>3.0894235549460086E-4</v>
      </c>
      <c r="P9" s="25">
        <f t="shared" si="3"/>
        <v>0.1215997111226749</v>
      </c>
    </row>
    <row r="10" spans="2:16" x14ac:dyDescent="0.35">
      <c r="B10" s="17" t="s">
        <v>14</v>
      </c>
      <c r="C10" s="7" t="s">
        <v>15</v>
      </c>
      <c r="D10" s="11">
        <v>5</v>
      </c>
      <c r="E10" s="20">
        <v>5.3</v>
      </c>
      <c r="F10" s="20">
        <v>2.9</v>
      </c>
      <c r="G10" s="20">
        <v>7.6E-3</v>
      </c>
      <c r="H10" s="21">
        <f>163.3*(F10^0.5)</f>
        <v>278.08987935557815</v>
      </c>
      <c r="I10" s="22">
        <f>123.7*(E10^0.5)</f>
        <v>284.77878607789592</v>
      </c>
      <c r="J10" s="22">
        <f>H10/(3600*G10)</f>
        <v>10.164103777616161</v>
      </c>
      <c r="K10" s="22">
        <f>I10/(3600*G10)</f>
        <v>10.408581362496196</v>
      </c>
      <c r="L10" s="22">
        <f t="shared" si="0"/>
        <v>10.286342570056178</v>
      </c>
      <c r="M10" s="23">
        <f>D10/1000</f>
        <v>5.0000000000000001E-3</v>
      </c>
      <c r="N10" s="24">
        <f t="shared" si="1"/>
        <v>4.903325E-2</v>
      </c>
      <c r="O10" s="24">
        <f t="shared" si="2"/>
        <v>7.7235588873650221E-4</v>
      </c>
      <c r="P10" s="25">
        <f t="shared" si="3"/>
        <v>0.30399927780668723</v>
      </c>
    </row>
    <row r="11" spans="2:16" x14ac:dyDescent="0.35">
      <c r="B11" s="17" t="s">
        <v>16</v>
      </c>
      <c r="C11" s="7" t="s">
        <v>5</v>
      </c>
      <c r="D11" s="11">
        <v>1</v>
      </c>
      <c r="E11" s="20">
        <v>5.3</v>
      </c>
      <c r="F11" s="20">
        <v>2.9</v>
      </c>
      <c r="G11" s="20">
        <v>7.6E-3</v>
      </c>
      <c r="H11" s="21">
        <f>163.3*(F11^0.5)</f>
        <v>278.08987935557815</v>
      </c>
      <c r="I11" s="22">
        <f>123.7*(E11^0.5)</f>
        <v>284.77878607789592</v>
      </c>
      <c r="J11" s="22">
        <f>H11/(3600*G11)</f>
        <v>10.164103777616161</v>
      </c>
      <c r="K11" s="22">
        <f>I11/(3600*G11)</f>
        <v>10.408581362496196</v>
      </c>
      <c r="L11" s="22">
        <f t="shared" si="0"/>
        <v>10.286342570056178</v>
      </c>
      <c r="M11" s="23">
        <f>D11/1000</f>
        <v>1E-3</v>
      </c>
      <c r="N11" s="24">
        <f t="shared" si="1"/>
        <v>9.8066500000000001E-3</v>
      </c>
      <c r="O11" s="24">
        <f t="shared" si="2"/>
        <v>1.5447117774730043E-4</v>
      </c>
      <c r="P11" s="25">
        <f t="shared" si="3"/>
        <v>6.0799855561337449E-2</v>
      </c>
    </row>
    <row r="12" spans="2:16" x14ac:dyDescent="0.35">
      <c r="B12" s="17" t="s">
        <v>17</v>
      </c>
      <c r="C12" s="7" t="s">
        <v>9</v>
      </c>
      <c r="D12" s="11">
        <v>2</v>
      </c>
      <c r="E12" s="20">
        <v>5.3</v>
      </c>
      <c r="F12" s="20">
        <v>2.9</v>
      </c>
      <c r="G12" s="20">
        <v>7.6E-3</v>
      </c>
      <c r="H12" s="21">
        <f>163.3*(F12^0.5)</f>
        <v>278.08987935557815</v>
      </c>
      <c r="I12" s="22">
        <f>123.7*(E12^0.5)</f>
        <v>284.77878607789592</v>
      </c>
      <c r="J12" s="22">
        <f>H12/(3600*G12)</f>
        <v>10.164103777616161</v>
      </c>
      <c r="K12" s="22">
        <f>I12/(3600*G12)</f>
        <v>10.408581362496196</v>
      </c>
      <c r="L12" s="22">
        <f t="shared" si="0"/>
        <v>10.286342570056178</v>
      </c>
      <c r="M12" s="23">
        <f>D12/1000</f>
        <v>2E-3</v>
      </c>
      <c r="N12" s="24">
        <f t="shared" si="1"/>
        <v>1.96133E-2</v>
      </c>
      <c r="O12" s="24">
        <f t="shared" si="2"/>
        <v>3.0894235549460086E-4</v>
      </c>
      <c r="P12" s="25">
        <f t="shared" si="3"/>
        <v>0.1215997111226749</v>
      </c>
    </row>
    <row r="13" spans="2:16" x14ac:dyDescent="0.35">
      <c r="B13" s="17" t="s">
        <v>18</v>
      </c>
      <c r="C13" s="7" t="s">
        <v>5</v>
      </c>
      <c r="D13" s="11">
        <v>1</v>
      </c>
      <c r="E13" s="20">
        <v>5.3</v>
      </c>
      <c r="F13" s="20">
        <v>2.9</v>
      </c>
      <c r="G13" s="20">
        <v>7.6E-3</v>
      </c>
      <c r="H13" s="21">
        <f>163.3*(F13^0.5)</f>
        <v>278.08987935557815</v>
      </c>
      <c r="I13" s="22">
        <f>123.7*(E13^0.5)</f>
        <v>284.77878607789592</v>
      </c>
      <c r="J13" s="22">
        <f>H13/(3600*G13)</f>
        <v>10.164103777616161</v>
      </c>
      <c r="K13" s="22">
        <f>I13/(3600*G13)</f>
        <v>10.408581362496196</v>
      </c>
      <c r="L13" s="22">
        <f t="shared" si="0"/>
        <v>10.286342570056178</v>
      </c>
      <c r="M13" s="23">
        <f>D13/1000</f>
        <v>1E-3</v>
      </c>
      <c r="N13" s="24">
        <f t="shared" si="1"/>
        <v>9.8066500000000001E-3</v>
      </c>
      <c r="O13" s="24">
        <f t="shared" si="2"/>
        <v>1.5447117774730043E-4</v>
      </c>
      <c r="P13" s="25">
        <f t="shared" si="3"/>
        <v>6.0799855561337449E-2</v>
      </c>
    </row>
    <row r="14" spans="2:16" x14ac:dyDescent="0.35">
      <c r="B14" s="17" t="s">
        <v>19</v>
      </c>
      <c r="C14" s="7" t="s">
        <v>20</v>
      </c>
      <c r="D14" s="11">
        <v>10</v>
      </c>
      <c r="E14" s="20">
        <v>5.3</v>
      </c>
      <c r="F14" s="20">
        <v>2.9</v>
      </c>
      <c r="G14" s="20">
        <v>7.6E-3</v>
      </c>
      <c r="H14" s="21">
        <f>163.3*(F14^0.5)</f>
        <v>278.08987935557815</v>
      </c>
      <c r="I14" s="22">
        <f>123.7*(E14^0.5)</f>
        <v>284.77878607789592</v>
      </c>
      <c r="J14" s="22">
        <f>H14/(3600*G14)</f>
        <v>10.164103777616161</v>
      </c>
      <c r="K14" s="22">
        <f>I14/(3600*G14)</f>
        <v>10.408581362496196</v>
      </c>
      <c r="L14" s="22">
        <f t="shared" si="0"/>
        <v>10.286342570056178</v>
      </c>
      <c r="M14" s="23">
        <f>D14/1000</f>
        <v>0.01</v>
      </c>
      <c r="N14" s="24">
        <f t="shared" si="1"/>
        <v>9.8066500000000001E-2</v>
      </c>
      <c r="O14" s="24">
        <f t="shared" si="2"/>
        <v>1.5447117774730044E-3</v>
      </c>
      <c r="P14" s="25">
        <f t="shared" si="3"/>
        <v>0.60799855561337446</v>
      </c>
    </row>
    <row r="15" spans="2:16" x14ac:dyDescent="0.35">
      <c r="B15" s="17" t="s">
        <v>21</v>
      </c>
      <c r="C15" s="7" t="s">
        <v>5</v>
      </c>
      <c r="D15" s="11">
        <v>2</v>
      </c>
      <c r="E15" s="20">
        <v>5.3</v>
      </c>
      <c r="F15" s="20">
        <v>2.9</v>
      </c>
      <c r="G15" s="20">
        <v>7.6E-3</v>
      </c>
      <c r="H15" s="21">
        <f>163.3*(F15^0.5)</f>
        <v>278.08987935557815</v>
      </c>
      <c r="I15" s="22">
        <f>123.7*(E15^0.5)</f>
        <v>284.77878607789592</v>
      </c>
      <c r="J15" s="22">
        <f>H15/(3600*G15)</f>
        <v>10.164103777616161</v>
      </c>
      <c r="K15" s="22">
        <f>I15/(3600*G15)</f>
        <v>10.408581362496196</v>
      </c>
      <c r="L15" s="22">
        <f t="shared" si="0"/>
        <v>10.286342570056178</v>
      </c>
      <c r="M15" s="23">
        <f>D15/1000</f>
        <v>2E-3</v>
      </c>
      <c r="N15" s="24">
        <f t="shared" si="1"/>
        <v>1.96133E-2</v>
      </c>
      <c r="O15" s="24">
        <f t="shared" si="2"/>
        <v>3.0894235549460086E-4</v>
      </c>
      <c r="P15" s="25">
        <f t="shared" si="3"/>
        <v>0.1215997111226749</v>
      </c>
    </row>
    <row r="16" spans="2:16" ht="16" thickBot="1" x14ac:dyDescent="0.4">
      <c r="B16" s="18" t="s">
        <v>22</v>
      </c>
      <c r="C16" s="19" t="s">
        <v>23</v>
      </c>
      <c r="D16" s="26">
        <v>98</v>
      </c>
      <c r="E16" s="27">
        <v>5.3</v>
      </c>
      <c r="F16" s="27">
        <v>2.9</v>
      </c>
      <c r="G16" s="27">
        <v>7.6E-3</v>
      </c>
      <c r="H16" s="28">
        <f>163.3*(F16^0.5)</f>
        <v>278.08987935557815</v>
      </c>
      <c r="I16" s="29">
        <f>123.7*(E16^0.5)</f>
        <v>284.77878607789592</v>
      </c>
      <c r="J16" s="29">
        <f>H16/(3600*G16)</f>
        <v>10.164103777616161</v>
      </c>
      <c r="K16" s="29">
        <f>I16/(3600*G16)</f>
        <v>10.408581362496196</v>
      </c>
      <c r="L16" s="29">
        <f>(J16+K16)/2</f>
        <v>10.286342570056178</v>
      </c>
      <c r="M16" s="30">
        <f>D16/1000</f>
        <v>9.8000000000000004E-2</v>
      </c>
      <c r="N16" s="31">
        <f t="shared" si="1"/>
        <v>0.96105169999999995</v>
      </c>
      <c r="O16" s="31">
        <f t="shared" si="2"/>
        <v>1.5138175419235442E-2</v>
      </c>
      <c r="P16" s="32">
        <f>SUM(P3:P15)</f>
        <v>5.6847864949850528</v>
      </c>
    </row>
    <row r="17" spans="2:19" x14ac:dyDescent="0.35">
      <c r="B17" s="10"/>
      <c r="C17" s="10"/>
      <c r="D17" s="10">
        <f>D3+D5+D6+D8+D9+D10+D11+D13+D12+D14+D15</f>
        <v>93.5</v>
      </c>
      <c r="E17" s="10"/>
      <c r="F17" s="10"/>
      <c r="G17" s="10"/>
    </row>
    <row r="22" spans="2:19" x14ac:dyDescent="0.35">
      <c r="B22" s="8" t="s">
        <v>33</v>
      </c>
      <c r="C22" s="8" t="s">
        <v>32</v>
      </c>
      <c r="D22" s="8" t="s">
        <v>35</v>
      </c>
      <c r="E22" s="8" t="s">
        <v>36</v>
      </c>
      <c r="F22" s="8" t="s">
        <v>37</v>
      </c>
      <c r="G22" s="8" t="s">
        <v>34</v>
      </c>
      <c r="H22" s="8" t="s">
        <v>46</v>
      </c>
      <c r="I22" s="8" t="s">
        <v>38</v>
      </c>
      <c r="J22" s="8" t="s">
        <v>39</v>
      </c>
      <c r="K22" s="8" t="s">
        <v>40</v>
      </c>
      <c r="L22" s="8" t="s">
        <v>41</v>
      </c>
      <c r="M22" s="8" t="s">
        <v>42</v>
      </c>
      <c r="N22" s="36" t="s">
        <v>47</v>
      </c>
    </row>
    <row r="23" spans="2:19" x14ac:dyDescent="0.35">
      <c r="B23" s="9">
        <v>500</v>
      </c>
      <c r="C23" s="2">
        <v>54</v>
      </c>
      <c r="D23" s="2">
        <v>520</v>
      </c>
      <c r="E23" s="2">
        <v>60</v>
      </c>
      <c r="F23" s="2">
        <f>D23-E23</f>
        <v>460</v>
      </c>
      <c r="G23" s="3">
        <f>B23*(10^-6)/C23</f>
        <v>9.2592592592592591E-6</v>
      </c>
      <c r="H23" s="4">
        <f>G23/(0.003*0.003*3.14/4)</f>
        <v>1.3105816361301146</v>
      </c>
      <c r="I23" s="35">
        <f>((32*K23*H23)/(1000*0.003*0.003*9.81))</f>
        <v>0.47690980638337643</v>
      </c>
      <c r="J23" s="2">
        <v>19.399999999999999</v>
      </c>
      <c r="K23" s="3">
        <v>1.0039999999999999E-3</v>
      </c>
      <c r="L23" s="5">
        <f>(H23*0.003*1000)/K23</f>
        <v>3916.0805860461596</v>
      </c>
      <c r="M23" s="6">
        <f>(L23^-0.25)*0.0756</f>
        <v>9.5567206278949872E-3</v>
      </c>
      <c r="N23" s="37">
        <f>(2*I23*9.81*0.003)/(4*(H23^2))</f>
        <v>4.0857177599999978E-3</v>
      </c>
      <c r="S23" s="1">
        <v>3916.0805860461596</v>
      </c>
    </row>
    <row r="24" spans="2:19" x14ac:dyDescent="0.35">
      <c r="B24" s="9">
        <v>500</v>
      </c>
      <c r="C24" s="2">
        <v>55</v>
      </c>
      <c r="D24" s="2">
        <v>510</v>
      </c>
      <c r="E24" s="2">
        <v>70</v>
      </c>
      <c r="F24" s="2">
        <f t="shared" ref="F24:F30" si="4">D24-E24</f>
        <v>440</v>
      </c>
      <c r="G24" s="3">
        <f t="shared" ref="G24:G30" si="5">B24*(10^-6)/C24</f>
        <v>9.090909090909091E-6</v>
      </c>
      <c r="H24" s="4">
        <f t="shared" ref="H24:H30" si="6">G24/(0.003*0.003*3.14/4)</f>
        <v>1.286752879109567</v>
      </c>
      <c r="I24" s="35">
        <f>((32*K24*H24)/(1000*0.003*0.003*9.81))</f>
        <v>0.4682387189945878</v>
      </c>
      <c r="J24" s="2">
        <v>19.399999999999999</v>
      </c>
      <c r="K24" s="3">
        <v>1.0039999999999999E-3</v>
      </c>
      <c r="L24" s="5">
        <f t="shared" ref="L24:L30" si="7">(H24*0.003*1000)/K24</f>
        <v>3844.8791208453204</v>
      </c>
      <c r="M24" s="6">
        <f t="shared" ref="M24:M30" si="8">(L24^-0.25)*0.0756</f>
        <v>9.6006607317276251E-3</v>
      </c>
      <c r="N24" s="37">
        <f t="shared" ref="N24:N30" si="9">(2*I24*9.81*0.003)/(4*(H24^2))</f>
        <v>4.161379199999999E-3</v>
      </c>
      <c r="O24" s="34"/>
      <c r="S24" s="1">
        <v>3844.8791208453199</v>
      </c>
    </row>
    <row r="25" spans="2:19" x14ac:dyDescent="0.35">
      <c r="B25" s="9">
        <v>500</v>
      </c>
      <c r="C25" s="2">
        <v>55.5</v>
      </c>
      <c r="D25" s="2">
        <v>500</v>
      </c>
      <c r="E25" s="2">
        <v>80</v>
      </c>
      <c r="F25" s="2">
        <f t="shared" si="4"/>
        <v>420</v>
      </c>
      <c r="G25" s="3">
        <f t="shared" si="5"/>
        <v>9.0090090090090095E-6</v>
      </c>
      <c r="H25" s="4">
        <f t="shared" si="6"/>
        <v>1.2751605108293007</v>
      </c>
      <c r="I25" s="35">
        <f t="shared" ref="I24:I30" si="10">((32*K25*H25)/(1000*0.003*0.003*9.81))</f>
        <v>0.46402035215679871</v>
      </c>
      <c r="J25" s="2">
        <v>19.5</v>
      </c>
      <c r="K25" s="3">
        <v>1.0039999999999999E-3</v>
      </c>
      <c r="L25" s="5">
        <f t="shared" si="7"/>
        <v>3810.2405702070741</v>
      </c>
      <c r="M25" s="6">
        <f t="shared" si="8"/>
        <v>9.6224064219429164E-3</v>
      </c>
      <c r="N25" s="37">
        <f t="shared" si="9"/>
        <v>4.1992099199999987E-3</v>
      </c>
      <c r="S25" s="1">
        <v>3810.2405702070741</v>
      </c>
    </row>
    <row r="26" spans="2:19" x14ac:dyDescent="0.35">
      <c r="B26" s="9">
        <v>500</v>
      </c>
      <c r="C26" s="2">
        <v>55.7</v>
      </c>
      <c r="D26" s="2">
        <v>490</v>
      </c>
      <c r="E26" s="2">
        <v>100</v>
      </c>
      <c r="F26" s="2">
        <f t="shared" si="4"/>
        <v>390</v>
      </c>
      <c r="G26" s="3">
        <f t="shared" si="5"/>
        <v>8.9766606822262114E-6</v>
      </c>
      <c r="H26" s="4">
        <f t="shared" si="6"/>
        <v>1.2705818375408651</v>
      </c>
      <c r="I26" s="35">
        <f t="shared" si="10"/>
        <v>0.46235421085641526</v>
      </c>
      <c r="J26" s="2">
        <v>19.3</v>
      </c>
      <c r="K26" s="3">
        <v>1.0039999999999999E-3</v>
      </c>
      <c r="L26" s="5">
        <f t="shared" si="7"/>
        <v>3796.5592755205139</v>
      </c>
      <c r="M26" s="6">
        <f t="shared" si="8"/>
        <v>9.6310635664804359E-3</v>
      </c>
      <c r="N26" s="37">
        <f t="shared" si="9"/>
        <v>4.2143422079999994E-3</v>
      </c>
      <c r="S26" s="1">
        <v>3796.5592755205139</v>
      </c>
    </row>
    <row r="27" spans="2:19" x14ac:dyDescent="0.35">
      <c r="B27" s="9">
        <v>500</v>
      </c>
      <c r="C27" s="2">
        <v>56.8</v>
      </c>
      <c r="D27" s="2">
        <v>480</v>
      </c>
      <c r="E27" s="2">
        <v>115</v>
      </c>
      <c r="F27" s="2">
        <f t="shared" si="4"/>
        <v>365</v>
      </c>
      <c r="G27" s="3">
        <f t="shared" si="5"/>
        <v>8.8028169014084512E-6</v>
      </c>
      <c r="H27" s="4">
        <f t="shared" si="6"/>
        <v>1.2459754991377849</v>
      </c>
      <c r="I27" s="35">
        <f t="shared" si="10"/>
        <v>0.4534001680405339</v>
      </c>
      <c r="J27" s="2">
        <v>19.5</v>
      </c>
      <c r="K27" s="3">
        <v>1.0039999999999999E-3</v>
      </c>
      <c r="L27" s="5">
        <f t="shared" si="7"/>
        <v>3723.0343599734615</v>
      </c>
      <c r="M27" s="6">
        <f t="shared" si="8"/>
        <v>9.6782655590550645E-3</v>
      </c>
      <c r="N27" s="37">
        <f t="shared" si="9"/>
        <v>4.2975697919999979E-3</v>
      </c>
      <c r="S27" s="1">
        <v>3723.0343599734615</v>
      </c>
    </row>
    <row r="28" spans="2:19" x14ac:dyDescent="0.35">
      <c r="B28" s="9">
        <v>500</v>
      </c>
      <c r="C28" s="2">
        <v>57</v>
      </c>
      <c r="D28" s="2">
        <v>470</v>
      </c>
      <c r="E28" s="2">
        <v>128</v>
      </c>
      <c r="F28" s="2">
        <f t="shared" si="4"/>
        <v>342</v>
      </c>
      <c r="G28" s="3">
        <f t="shared" si="5"/>
        <v>8.7719298245614029E-6</v>
      </c>
      <c r="H28" s="4">
        <f t="shared" si="6"/>
        <v>1.2416036552811611</v>
      </c>
      <c r="I28" s="35">
        <f t="shared" si="10"/>
        <v>0.45180929025793554</v>
      </c>
      <c r="J28" s="2">
        <v>19.600000000000001</v>
      </c>
      <c r="K28" s="3">
        <v>1.0039999999999999E-3</v>
      </c>
      <c r="L28" s="5">
        <f t="shared" si="7"/>
        <v>3709.9710815174144</v>
      </c>
      <c r="M28" s="6">
        <f t="shared" si="8"/>
        <v>9.6867739325977587E-3</v>
      </c>
      <c r="N28" s="37">
        <f t="shared" si="9"/>
        <v>4.3127020799999987E-3</v>
      </c>
      <c r="S28" s="1">
        <v>3709.9710815174144</v>
      </c>
    </row>
    <row r="29" spans="2:19" x14ac:dyDescent="0.35">
      <c r="B29" s="9">
        <v>500</v>
      </c>
      <c r="C29" s="2">
        <v>60</v>
      </c>
      <c r="D29" s="2">
        <v>460</v>
      </c>
      <c r="E29" s="2">
        <v>140</v>
      </c>
      <c r="F29" s="2">
        <f t="shared" si="4"/>
        <v>320</v>
      </c>
      <c r="G29" s="3">
        <f t="shared" si="5"/>
        <v>8.3333333333333337E-6</v>
      </c>
      <c r="H29" s="4">
        <f t="shared" si="6"/>
        <v>1.1795234725171031</v>
      </c>
      <c r="I29" s="35">
        <f t="shared" si="10"/>
        <v>0.42921882574503878</v>
      </c>
      <c r="J29" s="2">
        <v>19.600000000000001</v>
      </c>
      <c r="K29" s="3">
        <v>1.0039999999999999E-3</v>
      </c>
      <c r="L29" s="5">
        <f t="shared" si="7"/>
        <v>3524.4725274415437</v>
      </c>
      <c r="M29" s="6">
        <f t="shared" si="8"/>
        <v>9.8117904196664812E-3</v>
      </c>
      <c r="N29" s="37">
        <f t="shared" si="9"/>
        <v>4.5396863999999986E-3</v>
      </c>
      <c r="S29" s="1">
        <v>3524.4725274415437</v>
      </c>
    </row>
    <row r="30" spans="2:19" x14ac:dyDescent="0.35">
      <c r="B30" s="9">
        <v>500</v>
      </c>
      <c r="C30" s="2">
        <v>63</v>
      </c>
      <c r="D30" s="2">
        <v>450</v>
      </c>
      <c r="E30" s="2">
        <v>155</v>
      </c>
      <c r="F30" s="2">
        <f t="shared" si="4"/>
        <v>295</v>
      </c>
      <c r="G30" s="3">
        <f t="shared" si="5"/>
        <v>7.9365079365079362E-6</v>
      </c>
      <c r="H30" s="4">
        <f t="shared" si="6"/>
        <v>1.1233556881115268</v>
      </c>
      <c r="I30" s="35">
        <f t="shared" si="10"/>
        <v>0.40877983404289409</v>
      </c>
      <c r="J30" s="2">
        <v>19.600000000000001</v>
      </c>
      <c r="K30" s="3">
        <v>1.0039999999999999E-3</v>
      </c>
      <c r="L30" s="5">
        <f t="shared" si="7"/>
        <v>3356.6405023252792</v>
      </c>
      <c r="M30" s="6">
        <f t="shared" si="8"/>
        <v>9.9322030118652298E-3</v>
      </c>
      <c r="N30" s="37">
        <f t="shared" si="9"/>
        <v>4.7666707199999986E-3</v>
      </c>
      <c r="S30" s="1">
        <v>3356.6405023252792</v>
      </c>
    </row>
  </sheetData>
  <mergeCells count="1">
    <mergeCell ref="B2:C2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omen</dc:creator>
  <cp:lastModifiedBy>Majd Raddad</cp:lastModifiedBy>
  <dcterms:created xsi:type="dcterms:W3CDTF">2024-04-08T07:48:23Z</dcterms:created>
  <dcterms:modified xsi:type="dcterms:W3CDTF">2024-04-09T11:41:32Z</dcterms:modified>
</cp:coreProperties>
</file>