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13_ncr:1_{BB766C9E-A8A4-45E2-8B71-4CA0DEE8E1B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19" i="1"/>
  <c r="Q38" i="1"/>
  <c r="R38" i="1" s="1"/>
  <c r="F28" i="1"/>
  <c r="D28" i="1"/>
  <c r="C27" i="1"/>
  <c r="E27" i="1" s="1"/>
  <c r="B28" i="1"/>
  <c r="C28" i="1" s="1"/>
  <c r="E28" i="1" s="1"/>
  <c r="H28" i="1" s="1"/>
  <c r="I28" i="1" s="1"/>
  <c r="B27" i="1"/>
  <c r="C39" i="1" s="1"/>
  <c r="N28" i="1"/>
  <c r="N19" i="1"/>
  <c r="D32" i="1"/>
  <c r="D33" i="1"/>
  <c r="D34" i="1"/>
  <c r="D35" i="1"/>
  <c r="D36" i="1"/>
  <c r="D37" i="1"/>
  <c r="D38" i="1"/>
  <c r="D39" i="1"/>
  <c r="D31" i="1"/>
  <c r="C32" i="1"/>
  <c r="C33" i="1"/>
  <c r="C35" i="1"/>
  <c r="B19" i="1"/>
  <c r="C19" i="1" s="1"/>
  <c r="E19" i="1" s="1"/>
  <c r="B20" i="1"/>
  <c r="C20" i="1" s="1"/>
  <c r="B21" i="1"/>
  <c r="B22" i="1"/>
  <c r="C22" i="1" s="1"/>
  <c r="E22" i="1" s="1"/>
  <c r="B23" i="1"/>
  <c r="C23" i="1" s="1"/>
  <c r="B24" i="1"/>
  <c r="C24" i="1" s="1"/>
  <c r="B25" i="1"/>
  <c r="C37" i="1" s="1"/>
  <c r="B26" i="1"/>
  <c r="C38" i="1" s="1"/>
  <c r="F20" i="1"/>
  <c r="D20" i="1"/>
  <c r="D21" i="1"/>
  <c r="D22" i="1"/>
  <c r="D23" i="1"/>
  <c r="D24" i="1"/>
  <c r="D25" i="1"/>
  <c r="D26" i="1"/>
  <c r="D27" i="1"/>
  <c r="C21" i="1"/>
  <c r="E21" i="1" s="1"/>
  <c r="H21" i="1" s="1"/>
  <c r="I21" i="1" s="1"/>
  <c r="C25" i="1"/>
  <c r="E25" i="1" s="1"/>
  <c r="N20" i="1"/>
  <c r="Q19" i="1"/>
  <c r="G28" i="1" l="1"/>
  <c r="C26" i="1"/>
  <c r="E26" i="1" s="1"/>
  <c r="C34" i="1"/>
  <c r="E24" i="1"/>
  <c r="H24" i="1" s="1"/>
  <c r="I24" i="1" s="1"/>
  <c r="E20" i="1"/>
  <c r="H20" i="1" s="1"/>
  <c r="I20" i="1" s="1"/>
  <c r="C31" i="1"/>
  <c r="E23" i="1"/>
  <c r="H23" i="1" s="1"/>
  <c r="I23" i="1" s="1"/>
  <c r="C36" i="1"/>
  <c r="H25" i="1"/>
  <c r="I25" i="1" s="1"/>
  <c r="G25" i="1"/>
  <c r="H22" i="1"/>
  <c r="I22" i="1" s="1"/>
  <c r="G22" i="1"/>
  <c r="G27" i="1"/>
  <c r="H27" i="1"/>
  <c r="I27" i="1" s="1"/>
  <c r="G26" i="1"/>
  <c r="H26" i="1"/>
  <c r="I26" i="1" s="1"/>
  <c r="G20" i="1"/>
  <c r="Q40" i="1"/>
  <c r="R40" i="1" s="1"/>
  <c r="Q42" i="1"/>
  <c r="R42" i="1" s="1"/>
  <c r="Q43" i="1"/>
  <c r="R43" i="1" s="1"/>
  <c r="Q44" i="1"/>
  <c r="R44" i="1" s="1"/>
  <c r="Q46" i="1"/>
  <c r="R46" i="1" s="1"/>
  <c r="Q20" i="1"/>
  <c r="Q21" i="1"/>
  <c r="Q22" i="1"/>
  <c r="Q23" i="1"/>
  <c r="Q24" i="1"/>
  <c r="Q25" i="1"/>
  <c r="Q26" i="1"/>
  <c r="Q27" i="1"/>
  <c r="Q28" i="1"/>
  <c r="N21" i="1"/>
  <c r="F21" i="1" s="1"/>
  <c r="G21" i="1" s="1"/>
  <c r="N22" i="1"/>
  <c r="F22" i="1" s="1"/>
  <c r="N23" i="1"/>
  <c r="F23" i="1" s="1"/>
  <c r="G23" i="1" s="1"/>
  <c r="N24" i="1"/>
  <c r="F24" i="1" s="1"/>
  <c r="G24" i="1" s="1"/>
  <c r="N25" i="1"/>
  <c r="F25" i="1" s="1"/>
  <c r="N26" i="1"/>
  <c r="F26" i="1" s="1"/>
  <c r="N27" i="1"/>
  <c r="F27" i="1" s="1"/>
  <c r="H19" i="1" l="1"/>
  <c r="I19" i="1" s="1"/>
  <c r="G19" i="1"/>
  <c r="Q45" i="1"/>
  <c r="R45" i="1" s="1"/>
  <c r="Q41" i="1"/>
  <c r="R41" i="1" s="1"/>
  <c r="Q39" i="1"/>
  <c r="R39" i="1" s="1"/>
</calcChain>
</file>

<file path=xl/sharedStrings.xml><?xml version="1.0" encoding="utf-8"?>
<sst xmlns="http://schemas.openxmlformats.org/spreadsheetml/2006/main" count="113" uniqueCount="28">
  <si>
    <t>Run</t>
  </si>
  <si>
    <t>time</t>
  </si>
  <si>
    <t>ha</t>
  </si>
  <si>
    <t>hb</t>
  </si>
  <si>
    <t>hc</t>
  </si>
  <si>
    <t>hd</t>
  </si>
  <si>
    <t>he</t>
  </si>
  <si>
    <t>hf</t>
  </si>
  <si>
    <t>hg</t>
  </si>
  <si>
    <t>hh</t>
  </si>
  <si>
    <t>hj</t>
  </si>
  <si>
    <t>hk</t>
  </si>
  <si>
    <t>hl</t>
  </si>
  <si>
    <t>h1-h2 (m)</t>
  </si>
  <si>
    <t>Qtheo</t>
  </si>
  <si>
    <t>u2(m/sec)</t>
  </si>
  <si>
    <t>(u2^2/2g)</t>
  </si>
  <si>
    <t>A(m)</t>
  </si>
  <si>
    <t>A(mm)</t>
  </si>
  <si>
    <t>table2</t>
  </si>
  <si>
    <t>table 1</t>
  </si>
  <si>
    <t>-</t>
  </si>
  <si>
    <t>(a2/a1)^2</t>
  </si>
  <si>
    <t>√2*g*(h1-h2)(m)</t>
  </si>
  <si>
    <t>sqrt(h1-h2 (m))</t>
  </si>
  <si>
    <t>Qact</t>
  </si>
  <si>
    <t>ṁ</t>
  </si>
  <si>
    <r>
      <t>C</t>
    </r>
    <r>
      <rPr>
        <b/>
        <sz val="11"/>
        <color theme="1"/>
        <rFont val="Times New Roman"/>
        <family val="1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</si>
</sst>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0000"/>
    <numFmt numFmtId="170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167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0" fontId="2" fillId="0" borderId="1" xfId="0" applyFont="1" applyBorder="1"/>
    <xf numFmtId="0" fontId="4" fillId="4" borderId="0" xfId="0" applyFont="1" applyFill="1" applyAlignment="1">
      <alignment horizontal="center" vertical="center"/>
    </xf>
    <xf numFmtId="11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(h1-h2)^0.5vs 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3504480392207"/>
          <c:y val="0.10510770823854276"/>
          <c:w val="0.85127693594509013"/>
          <c:h val="0.78634136331619331"/>
        </c:manualLayout>
      </c:layout>
      <c:scatterChart>
        <c:scatterStyle val="lineMarker"/>
        <c:varyColors val="0"/>
        <c:ser>
          <c:idx val="0"/>
          <c:order val="0"/>
          <c:tx>
            <c:v>(h1-h2)^2 vs 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6694525898367111"/>
                  <c:y val="2.578915989473188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Sheet1!$D$31:$D$39</c:f>
              <c:numCache>
                <c:formatCode>General</c:formatCode>
                <c:ptCount val="9"/>
                <c:pt idx="0">
                  <c:v>5.2173913043478256E-4</c:v>
                </c:pt>
                <c:pt idx="1">
                  <c:v>4.7999999999999996E-4</c:v>
                </c:pt>
                <c:pt idx="2">
                  <c:v>4.4444444444444441E-4</c:v>
                </c:pt>
                <c:pt idx="3">
                  <c:v>4.2857142857142855E-4</c:v>
                </c:pt>
                <c:pt idx="4">
                  <c:v>4.1379310344827585E-4</c:v>
                </c:pt>
                <c:pt idx="5">
                  <c:v>3.7500000000000001E-4</c:v>
                </c:pt>
                <c:pt idx="6">
                  <c:v>3.4285714285714285E-4</c:v>
                </c:pt>
                <c:pt idx="7">
                  <c:v>3.3333333333333332E-4</c:v>
                </c:pt>
                <c:pt idx="8">
                  <c:v>2.9268292682926828E-4</c:v>
                </c:pt>
              </c:numCache>
            </c:numRef>
          </c:xVal>
          <c:yVal>
            <c:numRef>
              <c:f>Sheet1!$C$31:$C$39</c:f>
              <c:numCache>
                <c:formatCode>0.000</c:formatCode>
                <c:ptCount val="9"/>
                <c:pt idx="0">
                  <c:v>0.46368092477478517</c:v>
                </c:pt>
                <c:pt idx="1">
                  <c:v>0.44833023542919792</c:v>
                </c:pt>
                <c:pt idx="2">
                  <c:v>0.43588989435406733</c:v>
                </c:pt>
                <c:pt idx="3">
                  <c:v>0.42190046219457972</c:v>
                </c:pt>
                <c:pt idx="4">
                  <c:v>0.40743097574926729</c:v>
                </c:pt>
                <c:pt idx="5">
                  <c:v>0.38078865529319539</c:v>
                </c:pt>
                <c:pt idx="6">
                  <c:v>0.35213633723318016</c:v>
                </c:pt>
                <c:pt idx="7">
                  <c:v>0.32093613071762428</c:v>
                </c:pt>
                <c:pt idx="8">
                  <c:v>0.28809720581775866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4B-4BBB-AE12-1BD90977C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7553040"/>
        <c:axId val="1657555216"/>
      </c:scatterChart>
      <c:valAx>
        <c:axId val="165755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</a:t>
                </a:r>
                <a:endParaRPr lang="ar-S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555216"/>
        <c:crosses val="autoZero"/>
        <c:crossBetween val="midCat"/>
      </c:valAx>
      <c:valAx>
        <c:axId val="165755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(h1-h2)^0.5)</a:t>
                </a:r>
                <a:endParaRPr lang="ar-SA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55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 vs 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Sheet1!$E$19:$E$28</c:f>
              <c:numCache>
                <c:formatCode>0.000000</c:formatCode>
                <c:ptCount val="10"/>
                <c:pt idx="0">
                  <c:v>4.4599821928293249E-4</c:v>
                </c:pt>
                <c:pt idx="1">
                  <c:v>4.3123293620336048E-4</c:v>
                </c:pt>
                <c:pt idx="2">
                  <c:v>4.1926701379782825E-4</c:v>
                </c:pt>
                <c:pt idx="3">
                  <c:v>4.0581107567628187E-4</c:v>
                </c:pt>
                <c:pt idx="4">
                  <c:v>3.9189339038076893E-4</c:v>
                </c:pt>
                <c:pt idx="5">
                  <c:v>3.6626708822752699E-4</c:v>
                </c:pt>
                <c:pt idx="6">
                  <c:v>3.3870744074083808E-4</c:v>
                </c:pt>
                <c:pt idx="7">
                  <c:v>3.0869706980751478E-4</c:v>
                </c:pt>
                <c:pt idx="8">
                  <c:v>2.7711047384042865E-4</c:v>
                </c:pt>
                <c:pt idx="9">
                  <c:v>2.4522829187505256E-4</c:v>
                </c:pt>
              </c:numCache>
            </c:numRef>
          </c:xVal>
          <c:yVal>
            <c:numRef>
              <c:f>Sheet1!$G$19:$G$28</c:f>
              <c:numCache>
                <c:formatCode>0.00</c:formatCode>
                <c:ptCount val="10"/>
                <c:pt idx="0">
                  <c:v>1.1698233487874119</c:v>
                </c:pt>
                <c:pt idx="1">
                  <c:v>1.1130875211573403</c:v>
                </c:pt>
                <c:pt idx="2">
                  <c:v>1.0600510648776122</c:v>
                </c:pt>
                <c:pt idx="3">
                  <c:v>1.0560860810839543</c:v>
                </c:pt>
                <c:pt idx="4">
                  <c:v>1.0558818127711438</c:v>
                </c:pt>
                <c:pt idx="5">
                  <c:v>1.023843015256255</c:v>
                </c:pt>
                <c:pt idx="6">
                  <c:v>1.0122515823898888</c:v>
                </c:pt>
                <c:pt idx="7">
                  <c:v>1.0798072477370138</c:v>
                </c:pt>
                <c:pt idx="8">
                  <c:v>1.0561958296740774</c:v>
                </c:pt>
                <c:pt idx="9">
                  <c:v>1.0194582284468985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2E-4D96-BDF5-A2458007E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7554128"/>
        <c:axId val="1653172736"/>
      </c:scatterChart>
      <c:valAx>
        <c:axId val="165755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172736"/>
        <c:crosses val="autoZero"/>
        <c:crossBetween val="midCat"/>
      </c:valAx>
      <c:valAx>
        <c:axId val="165317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554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Qtheo</a:t>
            </a:r>
            <a:r>
              <a:rPr lang="en-US" baseline="0"/>
              <a:t> VS Q act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622893530857035"/>
                  <c:y val="9.61634429828199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Sheet1!$F$19:$F$28</c:f>
              <c:numCache>
                <c:formatCode>General</c:formatCode>
                <c:ptCount val="10"/>
                <c:pt idx="0">
                  <c:v>5.2173913043478256E-4</c:v>
                </c:pt>
                <c:pt idx="1">
                  <c:v>4.7999999999999996E-4</c:v>
                </c:pt>
                <c:pt idx="2">
                  <c:v>4.4444444444444441E-4</c:v>
                </c:pt>
                <c:pt idx="3">
                  <c:v>4.2857142857142855E-4</c:v>
                </c:pt>
                <c:pt idx="4">
                  <c:v>4.1379310344827585E-4</c:v>
                </c:pt>
                <c:pt idx="5">
                  <c:v>3.7500000000000001E-4</c:v>
                </c:pt>
                <c:pt idx="6">
                  <c:v>3.4285714285714285E-4</c:v>
                </c:pt>
                <c:pt idx="7">
                  <c:v>3.3333333333333332E-4</c:v>
                </c:pt>
                <c:pt idx="8">
                  <c:v>2.9268292682926828E-4</c:v>
                </c:pt>
                <c:pt idx="9">
                  <c:v>2.5000000000000001E-4</c:v>
                </c:pt>
              </c:numCache>
            </c:numRef>
          </c:xVal>
          <c:yVal>
            <c:numRef>
              <c:f>Sheet1!$E$19:$E$28</c:f>
              <c:numCache>
                <c:formatCode>0.000000</c:formatCode>
                <c:ptCount val="10"/>
                <c:pt idx="0">
                  <c:v>4.4599821928293249E-4</c:v>
                </c:pt>
                <c:pt idx="1">
                  <c:v>4.3123293620336048E-4</c:v>
                </c:pt>
                <c:pt idx="2">
                  <c:v>4.1926701379782825E-4</c:v>
                </c:pt>
                <c:pt idx="3">
                  <c:v>4.0581107567628187E-4</c:v>
                </c:pt>
                <c:pt idx="4">
                  <c:v>3.9189339038076893E-4</c:v>
                </c:pt>
                <c:pt idx="5">
                  <c:v>3.6626708822752699E-4</c:v>
                </c:pt>
                <c:pt idx="6">
                  <c:v>3.3870744074083808E-4</c:v>
                </c:pt>
                <c:pt idx="7">
                  <c:v>3.0869706980751478E-4</c:v>
                </c:pt>
                <c:pt idx="8">
                  <c:v>2.7711047384042865E-4</c:v>
                </c:pt>
                <c:pt idx="9">
                  <c:v>2.4522829187505256E-4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2-4148-9E75-EF30522A5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043983"/>
        <c:axId val="1247043023"/>
      </c:scatterChart>
      <c:valAx>
        <c:axId val="124704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43023"/>
        <c:crosses val="autoZero"/>
        <c:crossBetween val="midCat"/>
      </c:valAx>
      <c:valAx>
        <c:axId val="124704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43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220999</xdr:colOff>
      <xdr:row>9</xdr:row>
      <xdr:rowOff>132957</xdr:rowOff>
    </xdr:from>
    <xdr:to>
      <xdr:col>28</xdr:col>
      <xdr:colOff>492397</xdr:colOff>
      <xdr:row>31</xdr:row>
      <xdr:rowOff>108636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52193</xdr:colOff>
      <xdr:row>33</xdr:row>
      <xdr:rowOff>100208</xdr:rowOff>
    </xdr:from>
    <xdr:to>
      <xdr:col>29</xdr:col>
      <xdr:colOff>594683</xdr:colOff>
      <xdr:row>52</xdr:row>
      <xdr:rowOff>181429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1088571</xdr:colOff>
      <xdr:row>38</xdr:row>
      <xdr:rowOff>99987</xdr:rowOff>
    </xdr:from>
    <xdr:to>
      <xdr:col>15</xdr:col>
      <xdr:colOff>557388</xdr:colOff>
      <xdr:row>50</xdr:row>
      <xdr:rowOff>211667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2A0C27-E932-EDC3-8BE9-095C083B1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46"/>
  <sheetViews>
    <sheetView tabSelected="1" topLeftCell="E36" zoomScale="141" workbookViewId="0">
      <selection activeCell="AB58" sqref="AB58"/>
    </sheetView>
  </sheetViews>
  <sheetFormatPr defaultRowHeight="18" x14ac:dyDescent="0.4"/>
  <cols>
    <col min="1" max="1" width="8.7265625" style="2" customWidth="1"/>
    <col min="2" max="2" width="12.453125" style="2" customWidth="1"/>
    <col min="3" max="3" width="17.81640625" style="2" customWidth="1"/>
    <col min="4" max="4" width="11.90625" style="2" customWidth="1"/>
    <col min="5" max="5" width="12.54296875" style="2" customWidth="1"/>
    <col min="6" max="6" width="11.6328125" style="2" customWidth="1"/>
    <col min="7" max="7" width="11.26953125" style="2" customWidth="1"/>
    <col min="8" max="8" width="16.08984375" style="2" bestFit="1" customWidth="1"/>
    <col min="9" max="9" width="11.453125" style="2" bestFit="1" customWidth="1"/>
    <col min="10" max="14" width="8.81640625" style="2" bestFit="1" customWidth="1"/>
    <col min="15" max="15" width="8.7265625" style="2"/>
    <col min="16" max="16" width="9" style="2" bestFit="1" customWidth="1"/>
    <col min="17" max="29" width="8.81640625" style="2" bestFit="1" customWidth="1"/>
    <col min="30" max="16384" width="8.7265625" style="2"/>
  </cols>
  <sheetData>
    <row r="3" spans="2:29" x14ac:dyDescent="0.4">
      <c r="B3" s="1" t="s">
        <v>20</v>
      </c>
      <c r="C3" s="1"/>
    </row>
    <row r="4" spans="2:29" x14ac:dyDescent="0.4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</row>
    <row r="5" spans="2:29" x14ac:dyDescent="0.4">
      <c r="B5" s="4">
        <v>1</v>
      </c>
      <c r="C5" s="4">
        <v>23</v>
      </c>
      <c r="D5" s="4">
        <v>220</v>
      </c>
      <c r="E5" s="4">
        <v>205</v>
      </c>
      <c r="F5" s="4">
        <v>125</v>
      </c>
      <c r="G5" s="4">
        <v>5</v>
      </c>
      <c r="H5" s="4">
        <v>25</v>
      </c>
      <c r="I5" s="4">
        <v>95</v>
      </c>
      <c r="J5" s="4">
        <v>130</v>
      </c>
      <c r="K5" s="4">
        <v>155</v>
      </c>
      <c r="L5" s="4">
        <v>170</v>
      </c>
      <c r="M5" s="4">
        <v>180</v>
      </c>
      <c r="N5" s="4">
        <v>185</v>
      </c>
    </row>
    <row r="6" spans="2:29" x14ac:dyDescent="0.4">
      <c r="B6" s="4">
        <v>2</v>
      </c>
      <c r="C6" s="4">
        <v>25</v>
      </c>
      <c r="D6" s="4">
        <v>210</v>
      </c>
      <c r="E6" s="4">
        <v>195</v>
      </c>
      <c r="F6" s="4">
        <v>120</v>
      </c>
      <c r="G6" s="4">
        <v>9</v>
      </c>
      <c r="H6" s="4">
        <v>25</v>
      </c>
      <c r="I6" s="4">
        <v>90</v>
      </c>
      <c r="J6" s="4">
        <v>125</v>
      </c>
      <c r="K6" s="4">
        <v>145</v>
      </c>
      <c r="L6" s="4">
        <v>160</v>
      </c>
      <c r="M6" s="4">
        <v>170</v>
      </c>
      <c r="N6" s="4">
        <v>175</v>
      </c>
      <c r="Q6" s="5" t="s">
        <v>0</v>
      </c>
      <c r="R6" s="5" t="s">
        <v>1</v>
      </c>
      <c r="S6" s="5" t="s">
        <v>2</v>
      </c>
      <c r="T6" s="5" t="s">
        <v>3</v>
      </c>
      <c r="U6" s="5" t="s">
        <v>4</v>
      </c>
      <c r="V6" s="5" t="s">
        <v>5</v>
      </c>
      <c r="W6" s="5" t="s">
        <v>6</v>
      </c>
      <c r="X6" s="5" t="s">
        <v>7</v>
      </c>
      <c r="Y6" s="5" t="s">
        <v>8</v>
      </c>
      <c r="Z6" s="5" t="s">
        <v>9</v>
      </c>
      <c r="AA6" s="5" t="s">
        <v>10</v>
      </c>
      <c r="AB6" s="5" t="s">
        <v>11</v>
      </c>
      <c r="AC6" s="5" t="s">
        <v>12</v>
      </c>
    </row>
    <row r="7" spans="2:29" x14ac:dyDescent="0.4">
      <c r="B7" s="4">
        <v>3</v>
      </c>
      <c r="C7" s="4">
        <v>27</v>
      </c>
      <c r="D7" s="4">
        <v>200</v>
      </c>
      <c r="E7" s="4" t="s">
        <v>21</v>
      </c>
      <c r="F7" s="4" t="s">
        <v>21</v>
      </c>
      <c r="G7" s="4">
        <v>10</v>
      </c>
      <c r="H7" s="4" t="s">
        <v>21</v>
      </c>
      <c r="I7" s="4" t="s">
        <v>21</v>
      </c>
      <c r="J7" s="4" t="s">
        <v>21</v>
      </c>
      <c r="K7" s="4" t="s">
        <v>21</v>
      </c>
      <c r="L7" s="4" t="s">
        <v>21</v>
      </c>
      <c r="M7" s="4" t="s">
        <v>21</v>
      </c>
      <c r="N7" s="4" t="s">
        <v>21</v>
      </c>
      <c r="Q7" s="4">
        <v>2</v>
      </c>
      <c r="R7" s="4">
        <v>25</v>
      </c>
      <c r="S7" s="4">
        <v>210</v>
      </c>
      <c r="T7" s="4">
        <v>195</v>
      </c>
      <c r="U7" s="4">
        <v>120</v>
      </c>
      <c r="V7" s="4">
        <v>9</v>
      </c>
      <c r="W7" s="4">
        <v>25</v>
      </c>
      <c r="X7" s="4">
        <v>90</v>
      </c>
      <c r="Y7" s="4">
        <v>125</v>
      </c>
      <c r="Z7" s="4">
        <v>145</v>
      </c>
      <c r="AA7" s="4">
        <v>160</v>
      </c>
      <c r="AB7" s="4">
        <v>170</v>
      </c>
      <c r="AC7" s="4">
        <v>175</v>
      </c>
    </row>
    <row r="8" spans="2:29" x14ac:dyDescent="0.4">
      <c r="B8" s="4">
        <v>4</v>
      </c>
      <c r="C8" s="4">
        <v>28</v>
      </c>
      <c r="D8" s="4">
        <v>190</v>
      </c>
      <c r="E8" s="4" t="s">
        <v>21</v>
      </c>
      <c r="F8" s="4" t="s">
        <v>21</v>
      </c>
      <c r="G8" s="4">
        <v>12</v>
      </c>
      <c r="H8" s="4" t="s">
        <v>21</v>
      </c>
      <c r="I8" s="4" t="s">
        <v>21</v>
      </c>
      <c r="J8" s="4" t="s">
        <v>21</v>
      </c>
      <c r="K8" s="4" t="s">
        <v>21</v>
      </c>
      <c r="L8" s="4" t="s">
        <v>21</v>
      </c>
      <c r="M8" s="4" t="s">
        <v>21</v>
      </c>
      <c r="N8" s="4" t="s">
        <v>21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2:29" x14ac:dyDescent="0.4">
      <c r="B9" s="4">
        <v>5</v>
      </c>
      <c r="C9" s="4">
        <v>29</v>
      </c>
      <c r="D9" s="4">
        <v>180</v>
      </c>
      <c r="E9" s="4" t="s">
        <v>21</v>
      </c>
      <c r="F9" s="4" t="s">
        <v>21</v>
      </c>
      <c r="G9" s="4">
        <v>14</v>
      </c>
      <c r="H9" s="4" t="s">
        <v>21</v>
      </c>
      <c r="I9" s="4" t="s">
        <v>21</v>
      </c>
      <c r="J9" s="4" t="s">
        <v>21</v>
      </c>
      <c r="K9" s="4" t="s">
        <v>21</v>
      </c>
      <c r="L9" s="4" t="s">
        <v>21</v>
      </c>
      <c r="M9" s="4" t="s">
        <v>21</v>
      </c>
      <c r="N9" s="4" t="s">
        <v>21</v>
      </c>
    </row>
    <row r="10" spans="2:29" x14ac:dyDescent="0.4">
      <c r="B10" s="4">
        <v>6</v>
      </c>
      <c r="C10" s="4">
        <v>32</v>
      </c>
      <c r="D10" s="4">
        <v>160</v>
      </c>
      <c r="E10" s="4" t="s">
        <v>21</v>
      </c>
      <c r="F10" s="4" t="s">
        <v>21</v>
      </c>
      <c r="G10" s="4">
        <v>15</v>
      </c>
      <c r="H10" s="4" t="s">
        <v>21</v>
      </c>
      <c r="I10" s="4" t="s">
        <v>21</v>
      </c>
      <c r="J10" s="4" t="s">
        <v>21</v>
      </c>
      <c r="K10" s="4" t="s">
        <v>21</v>
      </c>
      <c r="L10" s="4" t="s">
        <v>21</v>
      </c>
      <c r="M10" s="4" t="s">
        <v>21</v>
      </c>
      <c r="N10" s="4" t="s">
        <v>21</v>
      </c>
    </row>
    <row r="11" spans="2:29" x14ac:dyDescent="0.4">
      <c r="B11" s="4">
        <v>7</v>
      </c>
      <c r="C11" s="4">
        <v>35</v>
      </c>
      <c r="D11" s="4">
        <v>140</v>
      </c>
      <c r="E11" s="4" t="s">
        <v>21</v>
      </c>
      <c r="F11" s="4" t="s">
        <v>21</v>
      </c>
      <c r="G11" s="4">
        <v>16</v>
      </c>
      <c r="H11" s="4" t="s">
        <v>21</v>
      </c>
      <c r="I11" s="4" t="s">
        <v>21</v>
      </c>
      <c r="J11" s="4" t="s">
        <v>21</v>
      </c>
      <c r="K11" s="4" t="s">
        <v>21</v>
      </c>
      <c r="L11" s="4" t="s">
        <v>21</v>
      </c>
      <c r="M11" s="4" t="s">
        <v>21</v>
      </c>
      <c r="N11" s="4" t="s">
        <v>21</v>
      </c>
    </row>
    <row r="12" spans="2:29" x14ac:dyDescent="0.4">
      <c r="B12" s="4">
        <v>8</v>
      </c>
      <c r="C12" s="4">
        <v>36</v>
      </c>
      <c r="D12" s="4">
        <v>120</v>
      </c>
      <c r="E12" s="4" t="s">
        <v>21</v>
      </c>
      <c r="F12" s="4" t="s">
        <v>21</v>
      </c>
      <c r="G12" s="4">
        <v>17</v>
      </c>
      <c r="H12" s="4" t="s">
        <v>21</v>
      </c>
      <c r="I12" s="4" t="s">
        <v>21</v>
      </c>
      <c r="J12" s="4" t="s">
        <v>21</v>
      </c>
      <c r="K12" s="4" t="s">
        <v>21</v>
      </c>
      <c r="L12" s="4" t="s">
        <v>21</v>
      </c>
      <c r="M12" s="4" t="s">
        <v>21</v>
      </c>
      <c r="N12" s="4" t="s">
        <v>21</v>
      </c>
    </row>
    <row r="13" spans="2:29" x14ac:dyDescent="0.4">
      <c r="B13" s="4">
        <v>9</v>
      </c>
      <c r="C13" s="4">
        <v>41</v>
      </c>
      <c r="D13" s="4">
        <v>100</v>
      </c>
      <c r="E13" s="4" t="s">
        <v>21</v>
      </c>
      <c r="F13" s="4" t="s">
        <v>21</v>
      </c>
      <c r="G13" s="4">
        <v>17</v>
      </c>
      <c r="H13" s="4" t="s">
        <v>21</v>
      </c>
      <c r="I13" s="4" t="s">
        <v>21</v>
      </c>
      <c r="J13" s="4" t="s">
        <v>21</v>
      </c>
      <c r="K13" s="4" t="s">
        <v>21</v>
      </c>
      <c r="L13" s="4" t="s">
        <v>21</v>
      </c>
      <c r="M13" s="4" t="s">
        <v>21</v>
      </c>
      <c r="N13" s="4" t="s">
        <v>21</v>
      </c>
    </row>
    <row r="14" spans="2:29" x14ac:dyDescent="0.4">
      <c r="B14" s="4">
        <v>10</v>
      </c>
      <c r="C14" s="4">
        <v>48</v>
      </c>
      <c r="D14" s="4">
        <v>80</v>
      </c>
      <c r="E14" s="4" t="s">
        <v>21</v>
      </c>
      <c r="F14" s="4" t="s">
        <v>21</v>
      </c>
      <c r="G14" s="4">
        <v>15</v>
      </c>
      <c r="H14" s="4" t="s">
        <v>21</v>
      </c>
      <c r="I14" s="4" t="s">
        <v>21</v>
      </c>
      <c r="J14" s="4" t="s">
        <v>21</v>
      </c>
      <c r="K14" s="4" t="s">
        <v>21</v>
      </c>
      <c r="L14" s="4" t="s">
        <v>21</v>
      </c>
      <c r="M14" s="4" t="s">
        <v>21</v>
      </c>
      <c r="N14" s="4" t="s">
        <v>21</v>
      </c>
    </row>
    <row r="17" spans="2:17" x14ac:dyDescent="0.4">
      <c r="B17" s="7" t="s">
        <v>19</v>
      </c>
      <c r="C17" s="7"/>
    </row>
    <row r="18" spans="2:17" ht="22.5" x14ac:dyDescent="0.4">
      <c r="B18" s="11" t="s">
        <v>13</v>
      </c>
      <c r="C18" s="11" t="s">
        <v>23</v>
      </c>
      <c r="D18" s="11" t="s">
        <v>22</v>
      </c>
      <c r="E18" s="11" t="s">
        <v>14</v>
      </c>
      <c r="F18" s="11" t="s">
        <v>25</v>
      </c>
      <c r="G18" s="11" t="s">
        <v>27</v>
      </c>
      <c r="H18" s="11" t="s">
        <v>15</v>
      </c>
      <c r="I18" s="11" t="s">
        <v>16</v>
      </c>
      <c r="N18" s="18" t="s">
        <v>26</v>
      </c>
      <c r="P18" s="6" t="s">
        <v>18</v>
      </c>
      <c r="Q18" s="6" t="s">
        <v>17</v>
      </c>
    </row>
    <row r="19" spans="2:17" x14ac:dyDescent="0.4">
      <c r="B19" s="4">
        <f>(D5-G5)*(0.001)</f>
        <v>0.215</v>
      </c>
      <c r="C19" s="12">
        <f>SQRT(2*9.81*B19)</f>
        <v>2.0538500432115292</v>
      </c>
      <c r="D19" s="12">
        <f>SQRT(1-(0.000201/0.0005311)^2)</f>
        <v>0.92561772858476388</v>
      </c>
      <c r="E19" s="14">
        <f>0.000201*(C19/D19)</f>
        <v>4.4599821928293249E-4</v>
      </c>
      <c r="F19" s="4">
        <f>N19/1000</f>
        <v>5.2173913043478256E-4</v>
      </c>
      <c r="G19" s="12">
        <f>F19/E19</f>
        <v>1.1698233487874119</v>
      </c>
      <c r="H19" s="12">
        <f>E19/0.0002011</f>
        <v>2.217793233629699</v>
      </c>
      <c r="I19" s="12">
        <f>(H19*H19)/(2*9.81)</f>
        <v>0.25069351820253194</v>
      </c>
      <c r="N19" s="9">
        <f>12/C5</f>
        <v>0.52173913043478259</v>
      </c>
      <c r="P19" s="8">
        <v>530.9</v>
      </c>
      <c r="Q19" s="8">
        <f>P19/1000</f>
        <v>0.53089999999999993</v>
      </c>
    </row>
    <row r="20" spans="2:17" x14ac:dyDescent="0.4">
      <c r="B20" s="4">
        <f>(D6-G6)*(0.001)</f>
        <v>0.20100000000000001</v>
      </c>
      <c r="C20" s="12">
        <f t="shared" ref="C20:C29" si="0">SQRT(2*9.81*B20)</f>
        <v>1.9858549795994673</v>
      </c>
      <c r="D20" s="12">
        <f t="shared" ref="D20:D28" si="1">SQRT(1-(0.000201/0.0005311)^2)</f>
        <v>0.92561772858476388</v>
      </c>
      <c r="E20" s="14">
        <f t="shared" ref="E20:E28" si="2">0.000201*(C20/D20)</f>
        <v>4.3123293620336048E-4</v>
      </c>
      <c r="F20" s="4">
        <f t="shared" ref="F20:F27" si="3">N20/1000</f>
        <v>4.7999999999999996E-4</v>
      </c>
      <c r="G20" s="12">
        <f t="shared" ref="G20:G28" si="4">F20/E20</f>
        <v>1.1130875211573403</v>
      </c>
      <c r="H20" s="12">
        <f t="shared" ref="H20:H28" si="5">E20/0.0002011</f>
        <v>2.1443706424831448</v>
      </c>
      <c r="I20" s="12">
        <f t="shared" ref="I20:I27" si="6">(H20*H20)/(2*9.81)</f>
        <v>0.23436928911027394</v>
      </c>
      <c r="N20" s="9">
        <f>12/C6</f>
        <v>0.48</v>
      </c>
      <c r="P20" s="8">
        <v>422.7</v>
      </c>
      <c r="Q20" s="8">
        <f t="shared" ref="Q20:Q28" si="7">P20/1000</f>
        <v>0.42269999999999996</v>
      </c>
    </row>
    <row r="21" spans="2:17" x14ac:dyDescent="0.4">
      <c r="B21" s="4">
        <f t="shared" ref="B21:B26" si="8">(D7-G7)*(0.001)</f>
        <v>0.19</v>
      </c>
      <c r="C21" s="12">
        <f t="shared" si="0"/>
        <v>1.9307511491644904</v>
      </c>
      <c r="D21" s="12">
        <f t="shared" si="1"/>
        <v>0.92561772858476388</v>
      </c>
      <c r="E21" s="14">
        <f t="shared" si="2"/>
        <v>4.1926701379782825E-4</v>
      </c>
      <c r="F21" s="4">
        <f t="shared" si="3"/>
        <v>4.4444444444444441E-4</v>
      </c>
      <c r="G21" s="12">
        <f>F21/E21</f>
        <v>1.0600510648776122</v>
      </c>
      <c r="H21" s="12">
        <f t="shared" si="5"/>
        <v>2.0848682933755756</v>
      </c>
      <c r="I21" s="12">
        <f t="shared" si="6"/>
        <v>0.22154310910921432</v>
      </c>
      <c r="N21" s="9">
        <f t="shared" ref="N21:N27" si="9">12/C7</f>
        <v>0.44444444444444442</v>
      </c>
      <c r="P21" s="8">
        <v>265.89999999999998</v>
      </c>
      <c r="Q21" s="8">
        <f t="shared" si="7"/>
        <v>0.26589999999999997</v>
      </c>
    </row>
    <row r="22" spans="2:17" x14ac:dyDescent="0.4">
      <c r="B22" s="4">
        <f t="shared" si="8"/>
        <v>0.17799999999999999</v>
      </c>
      <c r="C22" s="12">
        <f t="shared" si="0"/>
        <v>1.8687857020000982</v>
      </c>
      <c r="D22" s="12">
        <f t="shared" si="1"/>
        <v>0.92561772858476388</v>
      </c>
      <c r="E22" s="14">
        <f t="shared" si="2"/>
        <v>4.0581107567628187E-4</v>
      </c>
      <c r="F22" s="4">
        <f t="shared" si="3"/>
        <v>4.2857142857142855E-4</v>
      </c>
      <c r="G22" s="12">
        <f t="shared" si="4"/>
        <v>1.0560860810839543</v>
      </c>
      <c r="H22" s="12">
        <f t="shared" si="5"/>
        <v>2.0179566169879752</v>
      </c>
      <c r="I22" s="12">
        <f t="shared" si="6"/>
        <v>0.2075509127444217</v>
      </c>
      <c r="N22" s="9">
        <f t="shared" si="9"/>
        <v>0.42857142857142855</v>
      </c>
      <c r="P22" s="8">
        <v>201.1</v>
      </c>
      <c r="Q22" s="8">
        <f t="shared" si="7"/>
        <v>0.2011</v>
      </c>
    </row>
    <row r="23" spans="2:17" x14ac:dyDescent="0.4">
      <c r="B23" s="4">
        <f t="shared" si="8"/>
        <v>0.16600000000000001</v>
      </c>
      <c r="C23" s="12">
        <f t="shared" si="0"/>
        <v>1.804693879858853</v>
      </c>
      <c r="D23" s="12">
        <f t="shared" si="1"/>
        <v>0.92561772858476388</v>
      </c>
      <c r="E23" s="14">
        <f t="shared" si="2"/>
        <v>3.9189339038076893E-4</v>
      </c>
      <c r="F23" s="4">
        <f t="shared" si="3"/>
        <v>4.1379310344827585E-4</v>
      </c>
      <c r="G23" s="12">
        <f t="shared" si="4"/>
        <v>1.0558818127711438</v>
      </c>
      <c r="H23" s="12">
        <f t="shared" si="5"/>
        <v>1.9487488333205814</v>
      </c>
      <c r="I23" s="12">
        <f t="shared" si="6"/>
        <v>0.19355871637962929</v>
      </c>
      <c r="N23" s="9">
        <f t="shared" si="9"/>
        <v>0.41379310344827586</v>
      </c>
      <c r="P23" s="8">
        <v>221.7</v>
      </c>
      <c r="Q23" s="8">
        <f t="shared" si="7"/>
        <v>0.22169999999999998</v>
      </c>
    </row>
    <row r="24" spans="2:17" x14ac:dyDescent="0.4">
      <c r="B24" s="4">
        <f t="shared" si="8"/>
        <v>0.14499999999999999</v>
      </c>
      <c r="C24" s="12">
        <f t="shared" si="0"/>
        <v>1.6866831356244718</v>
      </c>
      <c r="D24" s="12">
        <f t="shared" si="1"/>
        <v>0.92561772858476388</v>
      </c>
      <c r="E24" s="14">
        <f t="shared" si="2"/>
        <v>3.6626708822752699E-4</v>
      </c>
      <c r="F24" s="4">
        <f t="shared" si="3"/>
        <v>3.7500000000000001E-4</v>
      </c>
      <c r="G24" s="12">
        <f t="shared" si="4"/>
        <v>1.023843015256255</v>
      </c>
      <c r="H24" s="12">
        <f t="shared" si="5"/>
        <v>1.8213181910866583</v>
      </c>
      <c r="I24" s="12">
        <f t="shared" si="6"/>
        <v>0.16907237274124243</v>
      </c>
      <c r="N24" s="9">
        <f t="shared" si="9"/>
        <v>0.375</v>
      </c>
      <c r="P24" s="8">
        <v>268</v>
      </c>
      <c r="Q24" s="8">
        <f t="shared" si="7"/>
        <v>0.26800000000000002</v>
      </c>
    </row>
    <row r="25" spans="2:17" x14ac:dyDescent="0.4">
      <c r="B25" s="4">
        <f t="shared" si="8"/>
        <v>0.124</v>
      </c>
      <c r="C25" s="12">
        <f t="shared" si="0"/>
        <v>1.5597692136979753</v>
      </c>
      <c r="D25" s="12">
        <f t="shared" si="1"/>
        <v>0.92561772858476388</v>
      </c>
      <c r="E25" s="14">
        <f t="shared" si="2"/>
        <v>3.3870744074083808E-4</v>
      </c>
      <c r="F25" s="4">
        <f t="shared" si="3"/>
        <v>3.4285714285714285E-4</v>
      </c>
      <c r="G25" s="12">
        <f t="shared" si="4"/>
        <v>1.0122515823898888</v>
      </c>
      <c r="H25" s="12">
        <f t="shared" si="5"/>
        <v>1.6842736983631927</v>
      </c>
      <c r="I25" s="12">
        <f t="shared" si="6"/>
        <v>0.14458602910285559</v>
      </c>
      <c r="N25" s="9">
        <f t="shared" si="9"/>
        <v>0.34285714285714286</v>
      </c>
      <c r="P25" s="8">
        <v>318.8</v>
      </c>
      <c r="Q25" s="8">
        <f t="shared" si="7"/>
        <v>0.31880000000000003</v>
      </c>
    </row>
    <row r="26" spans="2:17" x14ac:dyDescent="0.4">
      <c r="B26" s="4">
        <f t="shared" si="8"/>
        <v>0.10300000000000001</v>
      </c>
      <c r="C26" s="12">
        <f t="shared" si="0"/>
        <v>1.421569555104498</v>
      </c>
      <c r="D26" s="12">
        <f t="shared" si="1"/>
        <v>0.92561772858476388</v>
      </c>
      <c r="E26" s="14">
        <f t="shared" si="2"/>
        <v>3.0869706980751478E-4</v>
      </c>
      <c r="F26" s="4">
        <f t="shared" si="3"/>
        <v>3.3333333333333332E-4</v>
      </c>
      <c r="G26" s="12">
        <f t="shared" si="4"/>
        <v>1.0798072477370138</v>
      </c>
      <c r="H26" s="12">
        <f t="shared" si="5"/>
        <v>1.5350426146569605</v>
      </c>
      <c r="I26" s="12">
        <f t="shared" si="6"/>
        <v>0.12009968546446878</v>
      </c>
      <c r="N26" s="9">
        <f t="shared" si="9"/>
        <v>0.33333333333333331</v>
      </c>
      <c r="P26" s="8">
        <v>375</v>
      </c>
      <c r="Q26" s="8">
        <f t="shared" si="7"/>
        <v>0.375</v>
      </c>
    </row>
    <row r="27" spans="2:17" x14ac:dyDescent="0.4">
      <c r="B27" s="4">
        <f>(D13-G13)*(0.001)</f>
        <v>8.3000000000000004E-2</v>
      </c>
      <c r="C27" s="12">
        <f t="shared" si="0"/>
        <v>1.2761112804140555</v>
      </c>
      <c r="D27" s="12">
        <f t="shared" si="1"/>
        <v>0.92561772858476388</v>
      </c>
      <c r="E27" s="14">
        <f t="shared" si="2"/>
        <v>2.7711047384042865E-4</v>
      </c>
      <c r="F27" s="4">
        <f t="shared" si="3"/>
        <v>2.9268292682926828E-4</v>
      </c>
      <c r="G27" s="12">
        <f t="shared" si="4"/>
        <v>1.0561958296740774</v>
      </c>
      <c r="H27" s="12">
        <f t="shared" si="5"/>
        <v>1.3779735148703562</v>
      </c>
      <c r="I27" s="12">
        <f t="shared" si="6"/>
        <v>9.6779358189814674E-2</v>
      </c>
      <c r="N27" s="9">
        <f t="shared" si="9"/>
        <v>0.29268292682926828</v>
      </c>
      <c r="P27" s="8">
        <v>435</v>
      </c>
      <c r="Q27" s="8">
        <f t="shared" si="7"/>
        <v>0.435</v>
      </c>
    </row>
    <row r="28" spans="2:17" x14ac:dyDescent="0.4">
      <c r="B28" s="4">
        <f>(D14-G14)*(0.001)</f>
        <v>6.5000000000000002E-2</v>
      </c>
      <c r="C28" s="12">
        <f t="shared" si="0"/>
        <v>1.1292918134831227</v>
      </c>
      <c r="D28" s="12">
        <f t="shared" si="1"/>
        <v>0.92561772858476388</v>
      </c>
      <c r="E28" s="14">
        <f t="shared" si="2"/>
        <v>2.4522829187505256E-4</v>
      </c>
      <c r="F28" s="4">
        <f>N28/1000</f>
        <v>2.5000000000000001E-4</v>
      </c>
      <c r="G28" s="12">
        <f t="shared" si="4"/>
        <v>1.0194582284468985</v>
      </c>
      <c r="H28" s="12">
        <f t="shared" si="5"/>
        <v>1.2194345692444184</v>
      </c>
      <c r="I28" s="12">
        <f>(H28*H28)/(2*9.81)</f>
        <v>7.5791063642625903E-2</v>
      </c>
      <c r="N28" s="9">
        <f>12/C14</f>
        <v>0.25</v>
      </c>
      <c r="P28" s="8">
        <v>500.8</v>
      </c>
      <c r="Q28" s="8">
        <f t="shared" si="7"/>
        <v>0.50080000000000002</v>
      </c>
    </row>
    <row r="29" spans="2:17" x14ac:dyDescent="0.4">
      <c r="B29" s="21"/>
      <c r="C29" s="12"/>
      <c r="D29" s="12"/>
      <c r="E29" s="22"/>
      <c r="F29" s="21"/>
      <c r="G29" s="23"/>
      <c r="H29" s="23"/>
      <c r="I29" s="23"/>
      <c r="N29" s="9"/>
      <c r="P29" s="8"/>
      <c r="Q29" s="8"/>
    </row>
    <row r="30" spans="2:17" x14ac:dyDescent="0.4">
      <c r="C30" s="16" t="s">
        <v>24</v>
      </c>
      <c r="D30" s="11" t="s">
        <v>25</v>
      </c>
      <c r="P30" s="8"/>
      <c r="Q30" s="8"/>
    </row>
    <row r="31" spans="2:17" x14ac:dyDescent="0.4">
      <c r="C31" s="15">
        <f>SQRT(B19)</f>
        <v>0.46368092477478517</v>
      </c>
      <c r="D31" s="17">
        <f>(12/C5)/1000</f>
        <v>5.2173913043478256E-4</v>
      </c>
      <c r="F31" s="20"/>
      <c r="G31" s="20"/>
    </row>
    <row r="32" spans="2:17" x14ac:dyDescent="0.4">
      <c r="C32" s="15">
        <f>SQRT(B20)</f>
        <v>0.44833023542919792</v>
      </c>
      <c r="D32" s="17">
        <f>(12/C6)/1000</f>
        <v>4.7999999999999996E-4</v>
      </c>
    </row>
    <row r="33" spans="1:18" x14ac:dyDescent="0.4">
      <c r="C33" s="15">
        <f>SQRT(B21)</f>
        <v>0.43588989435406733</v>
      </c>
      <c r="D33" s="17">
        <f>(12/C7)/1000</f>
        <v>4.4444444444444441E-4</v>
      </c>
    </row>
    <row r="34" spans="1:18" x14ac:dyDescent="0.4">
      <c r="C34" s="15">
        <f>SQRT(B22)</f>
        <v>0.42190046219457972</v>
      </c>
      <c r="D34" s="17">
        <f>(12/C8)/1000</f>
        <v>4.2857142857142855E-4</v>
      </c>
      <c r="H34" s="19"/>
    </row>
    <row r="35" spans="1:18" x14ac:dyDescent="0.4">
      <c r="B35" s="13"/>
      <c r="C35" s="15">
        <f>SQRT(B23)</f>
        <v>0.40743097574926729</v>
      </c>
      <c r="D35" s="17">
        <f>(12/C9)/1000</f>
        <v>4.1379310344827585E-4</v>
      </c>
    </row>
    <row r="36" spans="1:18" x14ac:dyDescent="0.4">
      <c r="C36" s="15">
        <f>SQRT(B24)</f>
        <v>0.38078865529319539</v>
      </c>
      <c r="D36" s="17">
        <f>(12/C10)/1000</f>
        <v>3.7500000000000001E-4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8" x14ac:dyDescent="0.4">
      <c r="A37" s="13"/>
      <c r="B37" s="13"/>
      <c r="C37" s="15">
        <f>SQRT(B25)</f>
        <v>0.35213633723318016</v>
      </c>
      <c r="D37" s="17">
        <f>(12/C11)/1000</f>
        <v>3.4285714285714285E-4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8" x14ac:dyDescent="0.4">
      <c r="A38" s="13"/>
      <c r="B38" s="13"/>
      <c r="C38" s="15">
        <f>SQRT(B26)</f>
        <v>0.32093613071762428</v>
      </c>
      <c r="D38" s="17">
        <f>(12/C12)/1000</f>
        <v>3.3333333333333332E-4</v>
      </c>
      <c r="Q38" s="2">
        <f>B19</f>
        <v>0.215</v>
      </c>
      <c r="R38" s="2">
        <f>Q38*Q38</f>
        <v>4.6224999999999995E-2</v>
      </c>
    </row>
    <row r="39" spans="1:18" x14ac:dyDescent="0.4">
      <c r="A39" s="13"/>
      <c r="B39" s="13"/>
      <c r="C39" s="15">
        <f>SQRT(B27)</f>
        <v>0.28809720581775866</v>
      </c>
      <c r="D39" s="17">
        <f>(12/C13)/1000</f>
        <v>2.9268292682926828E-4</v>
      </c>
      <c r="Q39" s="2">
        <f>B20</f>
        <v>0.20100000000000001</v>
      </c>
      <c r="R39" s="2">
        <f t="shared" ref="R39:R46" si="10">Q39*Q39</f>
        <v>4.0401000000000006E-2</v>
      </c>
    </row>
    <row r="40" spans="1:18" x14ac:dyDescent="0.4">
      <c r="Q40" s="2">
        <f>B21</f>
        <v>0.19</v>
      </c>
      <c r="R40" s="2">
        <f t="shared" si="10"/>
        <v>3.61E-2</v>
      </c>
    </row>
    <row r="41" spans="1:18" x14ac:dyDescent="0.4">
      <c r="Q41" s="2">
        <f>B22</f>
        <v>0.17799999999999999</v>
      </c>
      <c r="R41" s="2">
        <f t="shared" si="10"/>
        <v>3.1683999999999997E-2</v>
      </c>
    </row>
    <row r="42" spans="1:18" x14ac:dyDescent="0.4">
      <c r="Q42" s="2">
        <f>B23</f>
        <v>0.16600000000000001</v>
      </c>
      <c r="R42" s="2">
        <f t="shared" si="10"/>
        <v>2.7556000000000004E-2</v>
      </c>
    </row>
    <row r="43" spans="1:18" x14ac:dyDescent="0.4">
      <c r="Q43" s="2">
        <f>B24</f>
        <v>0.14499999999999999</v>
      </c>
      <c r="R43" s="2">
        <f t="shared" si="10"/>
        <v>2.1024999999999999E-2</v>
      </c>
    </row>
    <row r="44" spans="1:18" x14ac:dyDescent="0.4">
      <c r="Q44" s="2">
        <f>B25</f>
        <v>0.124</v>
      </c>
      <c r="R44" s="2">
        <f t="shared" si="10"/>
        <v>1.5375999999999999E-2</v>
      </c>
    </row>
    <row r="45" spans="1:18" x14ac:dyDescent="0.4">
      <c r="Q45" s="2">
        <f>B26</f>
        <v>0.10300000000000001</v>
      </c>
      <c r="R45" s="2">
        <f t="shared" si="10"/>
        <v>1.0609000000000002E-2</v>
      </c>
    </row>
    <row r="46" spans="1:18" x14ac:dyDescent="0.4">
      <c r="Q46" s="2">
        <f>B27</f>
        <v>8.3000000000000004E-2</v>
      </c>
      <c r="R46" s="2">
        <f t="shared" si="10"/>
        <v>6.889000000000001E-3</v>
      </c>
    </row>
  </sheetData>
  <sortState xmlns:xlrd2="http://schemas.microsoft.com/office/spreadsheetml/2017/richdata2" ref="C5:C14">
    <sortCondition ref="C5"/>
  </sortState>
  <mergeCells count="2">
    <mergeCell ref="B17:C17"/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Khawaja</dc:creator>
  <cp:lastModifiedBy>Majd Raddad</cp:lastModifiedBy>
  <dcterms:created xsi:type="dcterms:W3CDTF">2023-08-07T19:17:11Z</dcterms:created>
  <dcterms:modified xsi:type="dcterms:W3CDTF">2024-05-05T22:15:54Z</dcterms:modified>
</cp:coreProperties>
</file>