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jda\Downloads\"/>
    </mc:Choice>
  </mc:AlternateContent>
  <xr:revisionPtr revIDLastSave="0" documentId="13_ncr:1_{C198AB6C-0860-4DF7-B635-6426062F6395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O35" i="1"/>
  <c r="P35" i="1"/>
  <c r="P36" i="1"/>
  <c r="P37" i="1"/>
  <c r="P38" i="1"/>
  <c r="P39" i="1"/>
  <c r="P40" i="1"/>
  <c r="P41" i="1"/>
  <c r="P42" i="1"/>
  <c r="O36" i="1"/>
  <c r="O37" i="1"/>
  <c r="O38" i="1"/>
  <c r="O39" i="1"/>
  <c r="O40" i="1"/>
  <c r="O41" i="1"/>
  <c r="O42" i="1"/>
  <c r="P5" i="1"/>
  <c r="P6" i="1"/>
  <c r="P7" i="1"/>
  <c r="P8" i="1"/>
  <c r="P9" i="1"/>
  <c r="P10" i="1"/>
  <c r="P11" i="1"/>
  <c r="P4" i="1"/>
  <c r="O5" i="1"/>
  <c r="O6" i="1"/>
  <c r="O7" i="1"/>
  <c r="O8" i="1"/>
  <c r="O9" i="1"/>
  <c r="O10" i="1"/>
  <c r="O11" i="1"/>
  <c r="O4" i="1"/>
  <c r="L4" i="1"/>
  <c r="N4" i="1"/>
  <c r="D4" i="1"/>
  <c r="K35" i="1"/>
  <c r="F5" i="1"/>
  <c r="I5" i="1" s="1"/>
  <c r="K5" i="1" s="1"/>
  <c r="I35" i="1"/>
  <c r="F4" i="1"/>
  <c r="I4" i="1"/>
  <c r="K4" i="1" s="1"/>
  <c r="M4" i="1" s="1"/>
  <c r="J42" i="1"/>
  <c r="F42" i="1"/>
  <c r="D42" i="1"/>
  <c r="N42" i="1" s="1"/>
  <c r="J41" i="1"/>
  <c r="F41" i="1"/>
  <c r="D41" i="1"/>
  <c r="N41" i="1" s="1"/>
  <c r="J40" i="1"/>
  <c r="F40" i="1"/>
  <c r="D40" i="1"/>
  <c r="N40" i="1" s="1"/>
  <c r="J39" i="1"/>
  <c r="F39" i="1"/>
  <c r="D39" i="1"/>
  <c r="N39" i="1" s="1"/>
  <c r="J38" i="1"/>
  <c r="F38" i="1"/>
  <c r="D38" i="1"/>
  <c r="N38" i="1" s="1"/>
  <c r="J37" i="1"/>
  <c r="F37" i="1"/>
  <c r="D37" i="1"/>
  <c r="N37" i="1" s="1"/>
  <c r="J36" i="1"/>
  <c r="F36" i="1"/>
  <c r="D36" i="1"/>
  <c r="N36" i="1" s="1"/>
  <c r="N35" i="1"/>
  <c r="J35" i="1"/>
  <c r="F35" i="1"/>
  <c r="D35" i="1"/>
  <c r="N10" i="1"/>
  <c r="I9" i="1"/>
  <c r="I10" i="1"/>
  <c r="K10" i="1" s="1"/>
  <c r="L10" i="1" s="1"/>
  <c r="J22" i="2"/>
  <c r="F22" i="2"/>
  <c r="D22" i="2"/>
  <c r="N22" i="2" s="1"/>
  <c r="J21" i="2"/>
  <c r="F21" i="2"/>
  <c r="D21" i="2"/>
  <c r="N21" i="2" s="1"/>
  <c r="J20" i="2"/>
  <c r="F20" i="2"/>
  <c r="D20" i="2"/>
  <c r="N20" i="2" s="1"/>
  <c r="N19" i="2"/>
  <c r="J19" i="2"/>
  <c r="F19" i="2"/>
  <c r="D19" i="2"/>
  <c r="N18" i="2"/>
  <c r="J18" i="2"/>
  <c r="F18" i="2"/>
  <c r="D18" i="2"/>
  <c r="J17" i="2"/>
  <c r="F17" i="2"/>
  <c r="D17" i="2"/>
  <c r="N17" i="2" s="1"/>
  <c r="J16" i="2"/>
  <c r="F16" i="2"/>
  <c r="D16" i="2"/>
  <c r="N16" i="2" s="1"/>
  <c r="N15" i="2"/>
  <c r="J15" i="2"/>
  <c r="F15" i="2"/>
  <c r="D15" i="2"/>
  <c r="D10" i="2"/>
  <c r="D9" i="2"/>
  <c r="D8" i="2"/>
  <c r="D7" i="2"/>
  <c r="D6" i="2"/>
  <c r="D5" i="2"/>
  <c r="D4" i="2"/>
  <c r="D3" i="2"/>
  <c r="J5" i="1"/>
  <c r="J6" i="1"/>
  <c r="J7" i="1"/>
  <c r="J8" i="1"/>
  <c r="J9" i="1"/>
  <c r="J10" i="1"/>
  <c r="J11" i="1"/>
  <c r="J4" i="1"/>
  <c r="K9" i="1"/>
  <c r="F6" i="1"/>
  <c r="I6" i="1" s="1"/>
  <c r="K6" i="1" s="1"/>
  <c r="F7" i="1"/>
  <c r="I7" i="1" s="1"/>
  <c r="K7" i="1" s="1"/>
  <c r="F8" i="1"/>
  <c r="I8" i="1" s="1"/>
  <c r="K8" i="1" s="1"/>
  <c r="L8" i="1" s="1"/>
  <c r="F9" i="1"/>
  <c r="M9" i="1" s="1"/>
  <c r="F10" i="1"/>
  <c r="M10" i="1" s="1"/>
  <c r="F11" i="1"/>
  <c r="I11" i="1" s="1"/>
  <c r="K11" i="1" s="1"/>
  <c r="D5" i="1"/>
  <c r="N5" i="1" s="1"/>
  <c r="D6" i="1"/>
  <c r="N6" i="1" s="1"/>
  <c r="D7" i="1"/>
  <c r="N7" i="1" s="1"/>
  <c r="D8" i="1"/>
  <c r="N8" i="1" s="1"/>
  <c r="D9" i="1"/>
  <c r="N9" i="1" s="1"/>
  <c r="D10" i="1"/>
  <c r="D11" i="1"/>
  <c r="N11" i="1" s="1"/>
  <c r="M41" i="1" l="1"/>
  <c r="M39" i="1"/>
  <c r="M42" i="1"/>
  <c r="M11" i="1"/>
  <c r="M8" i="1"/>
  <c r="M7" i="1"/>
  <c r="M6" i="1"/>
  <c r="M5" i="1"/>
  <c r="I36" i="1"/>
  <c r="K36" i="1" s="1"/>
  <c r="L36" i="1" s="1"/>
  <c r="I37" i="1"/>
  <c r="K37" i="1" s="1"/>
  <c r="M37" i="1" s="1"/>
  <c r="I38" i="1"/>
  <c r="K38" i="1" s="1"/>
  <c r="M38" i="1" s="1"/>
  <c r="I39" i="1"/>
  <c r="K39" i="1" s="1"/>
  <c r="L39" i="1" s="1"/>
  <c r="I40" i="1"/>
  <c r="K40" i="1" s="1"/>
  <c r="M40" i="1" s="1"/>
  <c r="I41" i="1"/>
  <c r="K41" i="1" s="1"/>
  <c r="L41" i="1" s="1"/>
  <c r="I42" i="1"/>
  <c r="K42" i="1" s="1"/>
  <c r="L9" i="1"/>
  <c r="L6" i="1"/>
  <c r="L11" i="1"/>
  <c r="L7" i="1"/>
  <c r="L5" i="1"/>
  <c r="I15" i="2"/>
  <c r="K15" i="2" s="1"/>
  <c r="M15" i="2" s="1"/>
  <c r="I16" i="2"/>
  <c r="K16" i="2" s="1"/>
  <c r="M16" i="2" s="1"/>
  <c r="I17" i="2"/>
  <c r="K17" i="2" s="1"/>
  <c r="M17" i="2" s="1"/>
  <c r="I18" i="2"/>
  <c r="K18" i="2" s="1"/>
  <c r="M18" i="2" s="1"/>
  <c r="I19" i="2"/>
  <c r="K19" i="2" s="1"/>
  <c r="M19" i="2" s="1"/>
  <c r="I20" i="2"/>
  <c r="K20" i="2" s="1"/>
  <c r="M20" i="2" s="1"/>
  <c r="I21" i="2"/>
  <c r="K21" i="2" s="1"/>
  <c r="M21" i="2" s="1"/>
  <c r="I22" i="2"/>
  <c r="K22" i="2" s="1"/>
  <c r="M22" i="2" s="1"/>
  <c r="M36" i="1" l="1"/>
  <c r="L42" i="1"/>
  <c r="L38" i="1"/>
  <c r="L37" i="1"/>
  <c r="L40" i="1"/>
  <c r="L35" i="1"/>
  <c r="L22" i="2"/>
  <c r="L17" i="2"/>
  <c r="L20" i="2"/>
  <c r="L16" i="2"/>
  <c r="L18" i="2"/>
  <c r="L21" i="2"/>
  <c r="L19" i="2"/>
  <c r="L15" i="2"/>
</calcChain>
</file>

<file path=xl/sharedStrings.xml><?xml version="1.0" encoding="utf-8"?>
<sst xmlns="http://schemas.openxmlformats.org/spreadsheetml/2006/main" count="55" uniqueCount="19">
  <si>
    <t>Run</t>
  </si>
  <si>
    <t>Hemisphirical cup</t>
  </si>
  <si>
    <t>Y (mm)</t>
  </si>
  <si>
    <t>Time(sec)</t>
  </si>
  <si>
    <t>Y (m)</t>
  </si>
  <si>
    <t>Flat Plate</t>
  </si>
  <si>
    <t>Mass</t>
  </si>
  <si>
    <t>Mass flow rate</t>
  </si>
  <si>
    <t>Density</t>
  </si>
  <si>
    <t>Nozzel Area</t>
  </si>
  <si>
    <t>Nozzel Velocity</t>
  </si>
  <si>
    <t>Jet Velocity</t>
  </si>
  <si>
    <t>S</t>
  </si>
  <si>
    <t>PlateForce theo</t>
  </si>
  <si>
    <t>Cone Force theo</t>
  </si>
  <si>
    <t>Force Exp</t>
  </si>
  <si>
    <t xml:space="preserve">Flat Plate </t>
  </si>
  <si>
    <t>Efficiency Plate</t>
  </si>
  <si>
    <t>Efficiency 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</si>
</sst>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Plate  F exp vs F theo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Sheet1!$L$4:$L$11</c:f>
              <c:numCache>
                <c:formatCode>0.00</c:formatCode>
                <c:ptCount val="8"/>
                <c:pt idx="0">
                  <c:v>2.0407136425528041</c:v>
                </c:pt>
                <c:pt idx="1">
                  <c:v>1.7712618664895787</c:v>
                </c:pt>
                <c:pt idx="2">
                  <c:v>1.5202629475907039</c:v>
                </c:pt>
                <c:pt idx="3">
                  <c:v>1.2868862307680382</c:v>
                </c:pt>
                <c:pt idx="4">
                  <c:v>1.1510313900304581</c:v>
                </c:pt>
                <c:pt idx="5">
                  <c:v>0.90419686883347783</c:v>
                </c:pt>
                <c:pt idx="6">
                  <c:v>0.77078014097570613</c:v>
                </c:pt>
                <c:pt idx="7">
                  <c:v>0.62054788132416394</c:v>
                </c:pt>
              </c:numCache>
            </c:numRef>
          </c:xVal>
          <c:yVal>
            <c:numRef>
              <c:f>Sheet1!$N$4:$N$11</c:f>
              <c:numCache>
                <c:formatCode>0.00</c:formatCode>
                <c:ptCount val="8"/>
                <c:pt idx="0">
                  <c:v>4.7088000000000001</c:v>
                </c:pt>
                <c:pt idx="1">
                  <c:v>4.1201999999999996</c:v>
                </c:pt>
                <c:pt idx="2">
                  <c:v>3.7277999999999998</c:v>
                </c:pt>
                <c:pt idx="3">
                  <c:v>3.3354000000000004</c:v>
                </c:pt>
                <c:pt idx="4">
                  <c:v>2.9430000000000001</c:v>
                </c:pt>
                <c:pt idx="5">
                  <c:v>2.5506000000000002</c:v>
                </c:pt>
                <c:pt idx="6">
                  <c:v>2.1582000000000003</c:v>
                </c:pt>
                <c:pt idx="7">
                  <c:v>1.7657999999999998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B5-46FC-AB06-10F8BC5E3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524288"/>
        <c:axId val="985529280"/>
      </c:scatterChart>
      <c:valAx>
        <c:axId val="9855242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29280"/>
        <c:crosses val="autoZero"/>
        <c:crossBetween val="midCat"/>
      </c:valAx>
      <c:valAx>
        <c:axId val="98552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2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Cone  F exp vs F theo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Sheet1!$M$4:$M$11</c:f>
              <c:numCache>
                <c:formatCode>0.00</c:formatCode>
                <c:ptCount val="8"/>
                <c:pt idx="0">
                  <c:v>4.0814272851056081</c:v>
                </c:pt>
                <c:pt idx="1">
                  <c:v>3.5425237329791575</c:v>
                </c:pt>
                <c:pt idx="2">
                  <c:v>3.0405258951814078</c:v>
                </c:pt>
                <c:pt idx="3">
                  <c:v>2.5737724615360764</c:v>
                </c:pt>
                <c:pt idx="4">
                  <c:v>2.3020627800609161</c:v>
                </c:pt>
                <c:pt idx="5">
                  <c:v>1.8083937376669557</c:v>
                </c:pt>
                <c:pt idx="6">
                  <c:v>1.5415602819514123</c:v>
                </c:pt>
                <c:pt idx="7">
                  <c:v>1.2410957626483279</c:v>
                </c:pt>
              </c:numCache>
            </c:numRef>
          </c:xVal>
          <c:yVal>
            <c:numRef>
              <c:f>Sheet1!$N$4:$N$11</c:f>
              <c:numCache>
                <c:formatCode>0.00</c:formatCode>
                <c:ptCount val="8"/>
                <c:pt idx="0">
                  <c:v>4.7088000000000001</c:v>
                </c:pt>
                <c:pt idx="1">
                  <c:v>4.1201999999999996</c:v>
                </c:pt>
                <c:pt idx="2">
                  <c:v>3.7277999999999998</c:v>
                </c:pt>
                <c:pt idx="3">
                  <c:v>3.3354000000000004</c:v>
                </c:pt>
                <c:pt idx="4">
                  <c:v>2.9430000000000001</c:v>
                </c:pt>
                <c:pt idx="5">
                  <c:v>2.5506000000000002</c:v>
                </c:pt>
                <c:pt idx="6">
                  <c:v>2.1582000000000003</c:v>
                </c:pt>
                <c:pt idx="7">
                  <c:v>1.7657999999999998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F0-40CB-8EE8-96209A59A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032032"/>
        <c:axId val="1055035360"/>
      </c:scatterChart>
      <c:valAx>
        <c:axId val="105503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035360"/>
        <c:crosses val="autoZero"/>
        <c:crossBetween val="midCat"/>
      </c:valAx>
      <c:valAx>
        <c:axId val="105503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032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Plate  F exp vs F theo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Sheet1!$L$35:$L$42</c:f>
              <c:numCache>
                <c:formatCode>0.00</c:formatCode>
                <c:ptCount val="8"/>
                <c:pt idx="0">
                  <c:v>2.2033573559887771</c:v>
                </c:pt>
                <c:pt idx="1">
                  <c:v>2.1248629183543732</c:v>
                </c:pt>
                <c:pt idx="2">
                  <c:v>1.7501153467905901</c:v>
                </c:pt>
                <c:pt idx="3">
                  <c:v>1.6377021334922537</c:v>
                </c:pt>
                <c:pt idx="4">
                  <c:v>1.4393141553886735</c:v>
                </c:pt>
                <c:pt idx="5">
                  <c:v>1.3893454796696931</c:v>
                </c:pt>
                <c:pt idx="6">
                  <c:v>1.0439026175858348</c:v>
                </c:pt>
                <c:pt idx="7">
                  <c:v>0.88724400393892866</c:v>
                </c:pt>
              </c:numCache>
            </c:numRef>
          </c:xVal>
          <c:yVal>
            <c:numRef>
              <c:f>Sheet1!$N$35:$N$42</c:f>
              <c:numCache>
                <c:formatCode>0.00</c:formatCode>
                <c:ptCount val="8"/>
                <c:pt idx="0">
                  <c:v>2.3544</c:v>
                </c:pt>
                <c:pt idx="1">
                  <c:v>2.1582000000000003</c:v>
                </c:pt>
                <c:pt idx="2">
                  <c:v>1.962</c:v>
                </c:pt>
                <c:pt idx="3">
                  <c:v>1.7657999999999998</c:v>
                </c:pt>
                <c:pt idx="4">
                  <c:v>1.5695999999999999</c:v>
                </c:pt>
                <c:pt idx="5">
                  <c:v>1.3734</c:v>
                </c:pt>
                <c:pt idx="6">
                  <c:v>1.1772</c:v>
                </c:pt>
                <c:pt idx="7">
                  <c:v>0.98099999999999998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65-4F34-BAD5-39C237E43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524288"/>
        <c:axId val="985529280"/>
      </c:scatterChart>
      <c:valAx>
        <c:axId val="985524288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29280"/>
        <c:crosses val="autoZero"/>
        <c:crossBetween val="midCat"/>
      </c:valAx>
      <c:valAx>
        <c:axId val="98552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2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Cone  F exp vs F theo</a:t>
            </a:r>
            <a:endParaRPr lang="en-US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13678915135607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Sheet1!$M$35:$M$42</c:f>
              <c:numCache>
                <c:formatCode>0.00</c:formatCode>
                <c:ptCount val="8"/>
                <c:pt idx="0">
                  <c:v>2.2033573559887771</c:v>
                </c:pt>
                <c:pt idx="1">
                  <c:v>2.1248629183543732</c:v>
                </c:pt>
                <c:pt idx="2">
                  <c:v>1.7501153467905901</c:v>
                </c:pt>
                <c:pt idx="3">
                  <c:v>1.6377021334922537</c:v>
                </c:pt>
                <c:pt idx="4">
                  <c:v>1.4393141553886735</c:v>
                </c:pt>
                <c:pt idx="5">
                  <c:v>1.3893454796696931</c:v>
                </c:pt>
                <c:pt idx="6">
                  <c:v>1.0439026175858348</c:v>
                </c:pt>
                <c:pt idx="7">
                  <c:v>0.88724400393892866</c:v>
                </c:pt>
              </c:numCache>
            </c:numRef>
          </c:xVal>
          <c:yVal>
            <c:numRef>
              <c:f>Sheet1!$N$35:$N$42</c:f>
              <c:numCache>
                <c:formatCode>0.00</c:formatCode>
                <c:ptCount val="8"/>
                <c:pt idx="0">
                  <c:v>2.3544</c:v>
                </c:pt>
                <c:pt idx="1">
                  <c:v>2.1582000000000003</c:v>
                </c:pt>
                <c:pt idx="2">
                  <c:v>1.962</c:v>
                </c:pt>
                <c:pt idx="3">
                  <c:v>1.7657999999999998</c:v>
                </c:pt>
                <c:pt idx="4">
                  <c:v>1.5695999999999999</c:v>
                </c:pt>
                <c:pt idx="5">
                  <c:v>1.3734</c:v>
                </c:pt>
                <c:pt idx="6">
                  <c:v>1.1772</c:v>
                </c:pt>
                <c:pt idx="7">
                  <c:v>0.98099999999999998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8C-49AA-8892-93DA1F232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032032"/>
        <c:axId val="1055035360"/>
      </c:scatterChart>
      <c:valAx>
        <c:axId val="105503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035360"/>
        <c:crosses val="autoZero"/>
        <c:crossBetween val="midCat"/>
      </c:valAx>
      <c:valAx>
        <c:axId val="105503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032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12</xdr:row>
      <xdr:rowOff>114300</xdr:rowOff>
    </xdr:from>
    <xdr:to>
      <xdr:col>6</xdr:col>
      <xdr:colOff>409575</xdr:colOff>
      <xdr:row>27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12</xdr:row>
      <xdr:rowOff>0</xdr:rowOff>
    </xdr:from>
    <xdr:to>
      <xdr:col>12</xdr:col>
      <xdr:colOff>38100</xdr:colOff>
      <xdr:row>26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705303</xdr:colOff>
      <xdr:row>43</xdr:row>
      <xdr:rowOff>92982</xdr:rowOff>
    </xdr:from>
    <xdr:to>
      <xdr:col>6</xdr:col>
      <xdr:colOff>464910</xdr:colOff>
      <xdr:row>57</xdr:row>
      <xdr:rowOff>169182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400050</xdr:colOff>
      <xdr:row>42</xdr:row>
      <xdr:rowOff>172811</xdr:rowOff>
    </xdr:from>
    <xdr:to>
      <xdr:col>12</xdr:col>
      <xdr:colOff>835025</xdr:colOff>
      <xdr:row>57</xdr:row>
      <xdr:rowOff>67582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2"/>
  <sheetViews>
    <sheetView tabSelected="1" topLeftCell="A3" zoomScale="85" zoomScaleNormal="85" workbookViewId="0">
      <selection activeCell="U41" sqref="U41"/>
    </sheetView>
  </sheetViews>
  <sheetFormatPr defaultColWidth="9.1796875" defaultRowHeight="14" x14ac:dyDescent="0.35"/>
  <cols>
    <col min="1" max="1" width="13.26953125" style="1" customWidth="1"/>
    <col min="2" max="2" width="16.1796875" style="1" customWidth="1"/>
    <col min="3" max="5" width="9.1796875" style="1"/>
    <col min="6" max="6" width="14.7265625" style="1" customWidth="1"/>
    <col min="7" max="7" width="11" style="1" customWidth="1"/>
    <col min="8" max="9" width="14.7265625" style="1" customWidth="1"/>
    <col min="10" max="10" width="9.54296875" style="1" customWidth="1"/>
    <col min="11" max="11" width="13.54296875" style="1" customWidth="1"/>
    <col min="12" max="12" width="16" style="1" customWidth="1"/>
    <col min="13" max="13" width="14.7265625" style="1" customWidth="1"/>
    <col min="14" max="14" width="11.453125" style="1" customWidth="1"/>
    <col min="15" max="15" width="15" style="1" customWidth="1"/>
    <col min="16" max="16" width="16.26953125" style="1" customWidth="1"/>
    <col min="17" max="16384" width="9.1796875" style="1"/>
  </cols>
  <sheetData>
    <row r="2" spans="1:16" x14ac:dyDescent="0.3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3" t="s">
        <v>0</v>
      </c>
      <c r="B3" s="3" t="s">
        <v>3</v>
      </c>
      <c r="C3" s="3" t="s">
        <v>2</v>
      </c>
      <c r="D3" s="3" t="s">
        <v>4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12</v>
      </c>
      <c r="K3" s="3" t="s">
        <v>11</v>
      </c>
      <c r="L3" s="3" t="s">
        <v>13</v>
      </c>
      <c r="M3" s="3" t="s">
        <v>14</v>
      </c>
      <c r="N3" s="3" t="s">
        <v>15</v>
      </c>
      <c r="O3" s="3" t="s">
        <v>17</v>
      </c>
      <c r="P3" s="3" t="s">
        <v>18</v>
      </c>
    </row>
    <row r="4" spans="1:16" x14ac:dyDescent="0.35">
      <c r="A4" s="4">
        <v>1</v>
      </c>
      <c r="B4" s="4">
        <v>29.9</v>
      </c>
      <c r="C4" s="4">
        <v>120</v>
      </c>
      <c r="D4" s="4">
        <f>C4/1000</f>
        <v>0.12</v>
      </c>
      <c r="E4" s="4">
        <v>12</v>
      </c>
      <c r="F4" s="4">
        <f>E4/B4</f>
        <v>0.40133779264214048</v>
      </c>
      <c r="G4" s="4">
        <v>998</v>
      </c>
      <c r="H4" s="5">
        <v>7.7999999999999999E-5</v>
      </c>
      <c r="I4" s="5">
        <f>F4/(G4*H4)</f>
        <v>5.1556676512273327</v>
      </c>
      <c r="J4" s="4">
        <f>37/1000</f>
        <v>3.6999999999999998E-2</v>
      </c>
      <c r="K4" s="6">
        <f>(I4^(2)-2*9.81*J4)^(1/2)</f>
        <v>5.0847781593607371</v>
      </c>
      <c r="L4" s="6">
        <f>F4*K4</f>
        <v>2.0407136425528041</v>
      </c>
      <c r="M4" s="6">
        <f>F4*K4*2</f>
        <v>4.0814272851056081</v>
      </c>
      <c r="N4" s="6">
        <f>0.61*9.81*D4/0.1525</f>
        <v>4.7088000000000001</v>
      </c>
      <c r="O4" s="6">
        <f>L4/N4</f>
        <v>0.43338295161247115</v>
      </c>
      <c r="P4" s="6">
        <f>M4/N4</f>
        <v>0.86676590322494229</v>
      </c>
    </row>
    <row r="5" spans="1:16" x14ac:dyDescent="0.35">
      <c r="A5" s="4">
        <v>2</v>
      </c>
      <c r="B5" s="4">
        <v>32.06</v>
      </c>
      <c r="C5" s="4">
        <v>105</v>
      </c>
      <c r="D5" s="4">
        <f t="shared" ref="D5:D11" si="0">C5/1000</f>
        <v>0.105</v>
      </c>
      <c r="E5" s="4">
        <v>12</v>
      </c>
      <c r="F5" s="4">
        <f>E5/B5</f>
        <v>0.37429819089207733</v>
      </c>
      <c r="G5" s="4">
        <v>998</v>
      </c>
      <c r="H5" s="5">
        <v>7.7999999999999999E-5</v>
      </c>
      <c r="I5" s="5">
        <f>F5/(G5*H5)</f>
        <v>4.8083113777821973</v>
      </c>
      <c r="J5" s="4">
        <f t="shared" ref="J5:J11" si="1">37/1000</f>
        <v>3.6999999999999998E-2</v>
      </c>
      <c r="K5" s="6">
        <f t="shared" ref="K5:K11" si="2">(I5^(2)-2*9.81*J5)^(1/2)</f>
        <v>4.7322212866379916</v>
      </c>
      <c r="L5" s="6">
        <f t="shared" ref="L5:L11" si="3">F5*K5</f>
        <v>1.7712618664895787</v>
      </c>
      <c r="M5" s="6">
        <f t="shared" ref="M5:M11" si="4">F5*K5*2</f>
        <v>3.5425237329791575</v>
      </c>
      <c r="N5" s="6">
        <f t="shared" ref="N5:N11" si="5">0.61*9.81*D5/0.1525</f>
        <v>4.1201999999999996</v>
      </c>
      <c r="O5" s="6">
        <f t="shared" ref="O5:O11" si="6">L5/N5</f>
        <v>0.4298970599702876</v>
      </c>
      <c r="P5" s="6">
        <f t="shared" ref="P5:P11" si="7">M5/N5</f>
        <v>0.8597941199405752</v>
      </c>
    </row>
    <row r="6" spans="1:16" x14ac:dyDescent="0.35">
      <c r="A6" s="4">
        <v>3</v>
      </c>
      <c r="B6" s="4">
        <v>34.56</v>
      </c>
      <c r="C6" s="4">
        <v>95</v>
      </c>
      <c r="D6" s="4">
        <f t="shared" si="0"/>
        <v>9.5000000000000001E-2</v>
      </c>
      <c r="E6" s="4">
        <v>12</v>
      </c>
      <c r="F6" s="4">
        <f t="shared" ref="F6:F11" si="8">E6/B6</f>
        <v>0.34722222222222221</v>
      </c>
      <c r="G6" s="4">
        <v>998</v>
      </c>
      <c r="H6" s="5">
        <v>7.7999999999999999E-5</v>
      </c>
      <c r="I6" s="5">
        <f t="shared" ref="I6:I11" si="9">F6/(G6*H6)</f>
        <v>4.460487927421795</v>
      </c>
      <c r="J6" s="4">
        <f t="shared" si="1"/>
        <v>3.6999999999999998E-2</v>
      </c>
      <c r="K6" s="6">
        <f t="shared" si="2"/>
        <v>4.3783572890612277</v>
      </c>
      <c r="L6" s="6">
        <f t="shared" si="3"/>
        <v>1.5202629475907039</v>
      </c>
      <c r="M6" s="6">
        <f t="shared" si="4"/>
        <v>3.0405258951814078</v>
      </c>
      <c r="N6" s="6">
        <f t="shared" si="5"/>
        <v>3.7277999999999998</v>
      </c>
      <c r="O6" s="6">
        <f t="shared" si="6"/>
        <v>0.40781773367420571</v>
      </c>
      <c r="P6" s="6">
        <f t="shared" si="7"/>
        <v>0.81563546734841141</v>
      </c>
    </row>
    <row r="7" spans="1:16" x14ac:dyDescent="0.35">
      <c r="A7" s="4">
        <v>4</v>
      </c>
      <c r="B7" s="4">
        <v>37.5</v>
      </c>
      <c r="C7" s="4">
        <v>85</v>
      </c>
      <c r="D7" s="4">
        <f t="shared" si="0"/>
        <v>8.5000000000000006E-2</v>
      </c>
      <c r="E7" s="4">
        <v>12</v>
      </c>
      <c r="F7" s="4">
        <f t="shared" si="8"/>
        <v>0.32</v>
      </c>
      <c r="G7" s="4">
        <v>998</v>
      </c>
      <c r="H7" s="5">
        <v>7.7999999999999999E-5</v>
      </c>
      <c r="I7" s="5">
        <f t="shared" si="9"/>
        <v>4.1107856739119271</v>
      </c>
      <c r="J7" s="4">
        <f t="shared" si="1"/>
        <v>3.6999999999999998E-2</v>
      </c>
      <c r="K7" s="6">
        <f t="shared" si="2"/>
        <v>4.0215194711501194</v>
      </c>
      <c r="L7" s="6">
        <f t="shared" si="3"/>
        <v>1.2868862307680382</v>
      </c>
      <c r="M7" s="6">
        <f t="shared" si="4"/>
        <v>2.5737724615360764</v>
      </c>
      <c r="N7" s="6">
        <f t="shared" si="5"/>
        <v>3.3354000000000004</v>
      </c>
      <c r="O7" s="6">
        <f t="shared" si="6"/>
        <v>0.38582665670325539</v>
      </c>
      <c r="P7" s="6">
        <f t="shared" si="7"/>
        <v>0.77165331340651078</v>
      </c>
    </row>
    <row r="8" spans="1:16" x14ac:dyDescent="0.35">
      <c r="A8" s="4">
        <v>5</v>
      </c>
      <c r="B8" s="4">
        <v>39.6</v>
      </c>
      <c r="C8" s="4">
        <v>75</v>
      </c>
      <c r="D8" s="4">
        <f t="shared" si="0"/>
        <v>7.4999999999999997E-2</v>
      </c>
      <c r="E8" s="4">
        <v>12</v>
      </c>
      <c r="F8" s="4">
        <f t="shared" si="8"/>
        <v>0.30303030303030304</v>
      </c>
      <c r="G8" s="4">
        <v>998</v>
      </c>
      <c r="H8" s="5">
        <v>7.7999999999999999E-5</v>
      </c>
      <c r="I8" s="5">
        <f t="shared" si="9"/>
        <v>3.8927894639317486</v>
      </c>
      <c r="J8" s="4">
        <f t="shared" si="1"/>
        <v>3.6999999999999998E-2</v>
      </c>
      <c r="K8" s="6">
        <f>(I8^(2)-2*9.81*J8)^(1/2)</f>
        <v>3.7984035871005113</v>
      </c>
      <c r="L8" s="6">
        <f t="shared" si="3"/>
        <v>1.1510313900304581</v>
      </c>
      <c r="M8" s="6">
        <f t="shared" si="4"/>
        <v>2.3020627800609161</v>
      </c>
      <c r="N8" s="6">
        <f t="shared" si="5"/>
        <v>2.9430000000000001</v>
      </c>
      <c r="O8" s="6">
        <f t="shared" si="6"/>
        <v>0.39110818553532384</v>
      </c>
      <c r="P8" s="6">
        <f t="shared" si="7"/>
        <v>0.78221637107064768</v>
      </c>
    </row>
    <row r="9" spans="1:16" x14ac:dyDescent="0.35">
      <c r="A9" s="4">
        <v>6</v>
      </c>
      <c r="B9" s="4">
        <v>44.53</v>
      </c>
      <c r="C9" s="4">
        <v>65</v>
      </c>
      <c r="D9" s="4">
        <f t="shared" si="0"/>
        <v>6.5000000000000002E-2</v>
      </c>
      <c r="E9" s="4">
        <v>12</v>
      </c>
      <c r="F9" s="4">
        <f t="shared" si="8"/>
        <v>0.26948124859645184</v>
      </c>
      <c r="G9" s="4">
        <v>998</v>
      </c>
      <c r="H9" s="5">
        <v>7.7999999999999999E-5</v>
      </c>
      <c r="I9" s="5">
        <f t="shared" si="9"/>
        <v>3.4618114253693522</v>
      </c>
      <c r="J9" s="4">
        <f t="shared" si="1"/>
        <v>3.6999999999999998E-2</v>
      </c>
      <c r="K9" s="6">
        <f t="shared" si="2"/>
        <v>3.3553238807628971</v>
      </c>
      <c r="L9" s="6">
        <f t="shared" si="3"/>
        <v>0.90419686883347783</v>
      </c>
      <c r="M9" s="6">
        <f t="shared" si="4"/>
        <v>1.8083937376669557</v>
      </c>
      <c r="N9" s="6">
        <f t="shared" si="5"/>
        <v>2.5506000000000002</v>
      </c>
      <c r="O9" s="6">
        <f t="shared" si="6"/>
        <v>0.35450359477514221</v>
      </c>
      <c r="P9" s="6">
        <f t="shared" si="7"/>
        <v>0.70900718955028441</v>
      </c>
    </row>
    <row r="10" spans="1:16" x14ac:dyDescent="0.35">
      <c r="A10" s="4">
        <v>7</v>
      </c>
      <c r="B10" s="4">
        <v>48.1</v>
      </c>
      <c r="C10" s="4">
        <v>55</v>
      </c>
      <c r="D10" s="4">
        <f t="shared" si="0"/>
        <v>5.5E-2</v>
      </c>
      <c r="E10" s="4">
        <v>12</v>
      </c>
      <c r="F10" s="4">
        <f t="shared" si="8"/>
        <v>0.24948024948024947</v>
      </c>
      <c r="G10" s="4">
        <v>998</v>
      </c>
      <c r="H10" s="5">
        <v>7.7999999999999999E-5</v>
      </c>
      <c r="I10" s="5">
        <f t="shared" si="9"/>
        <v>3.2048744858980713</v>
      </c>
      <c r="J10" s="4">
        <f t="shared" si="1"/>
        <v>3.6999999999999998E-2</v>
      </c>
      <c r="K10" s="6">
        <f t="shared" si="2"/>
        <v>3.0895437317442891</v>
      </c>
      <c r="L10" s="6">
        <f t="shared" si="3"/>
        <v>0.77078014097570613</v>
      </c>
      <c r="M10" s="6">
        <f t="shared" si="4"/>
        <v>1.5415602819514123</v>
      </c>
      <c r="N10" s="6">
        <f t="shared" si="5"/>
        <v>2.1582000000000003</v>
      </c>
      <c r="O10" s="6">
        <f t="shared" si="6"/>
        <v>0.35714027475475213</v>
      </c>
      <c r="P10" s="6">
        <f t="shared" si="7"/>
        <v>0.71428054950950426</v>
      </c>
    </row>
    <row r="11" spans="1:16" x14ac:dyDescent="0.35">
      <c r="A11" s="4">
        <v>8</v>
      </c>
      <c r="B11" s="4">
        <v>53.37</v>
      </c>
      <c r="C11" s="4">
        <v>45</v>
      </c>
      <c r="D11" s="4">
        <f t="shared" si="0"/>
        <v>4.4999999999999998E-2</v>
      </c>
      <c r="E11" s="4">
        <v>12</v>
      </c>
      <c r="F11" s="4">
        <f t="shared" si="8"/>
        <v>0.22484541877459246</v>
      </c>
      <c r="G11" s="4">
        <v>998</v>
      </c>
      <c r="H11" s="5">
        <v>7.7999999999999999E-5</v>
      </c>
      <c r="I11" s="5">
        <f t="shared" si="9"/>
        <v>2.8884103948228828</v>
      </c>
      <c r="J11" s="4">
        <f t="shared" si="1"/>
        <v>3.6999999999999998E-2</v>
      </c>
      <c r="K11" s="6">
        <f t="shared" si="2"/>
        <v>2.7598867021892191</v>
      </c>
      <c r="L11" s="6">
        <f t="shared" si="3"/>
        <v>0.62054788132416394</v>
      </c>
      <c r="M11" s="6">
        <f t="shared" si="4"/>
        <v>1.2410957626483279</v>
      </c>
      <c r="N11" s="6">
        <f t="shared" si="5"/>
        <v>1.7657999999999998</v>
      </c>
      <c r="O11" s="6">
        <f t="shared" si="6"/>
        <v>0.35142591534950957</v>
      </c>
      <c r="P11" s="6">
        <f t="shared" si="7"/>
        <v>0.70285183069901913</v>
      </c>
    </row>
    <row r="33" spans="1:16" x14ac:dyDescent="0.35">
      <c r="A33" s="7" t="s">
        <v>16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35">
      <c r="A34" s="3" t="s">
        <v>0</v>
      </c>
      <c r="B34" s="3" t="s">
        <v>3</v>
      </c>
      <c r="C34" s="3" t="s">
        <v>2</v>
      </c>
      <c r="D34" s="3" t="s">
        <v>4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12</v>
      </c>
      <c r="K34" s="3" t="s">
        <v>11</v>
      </c>
      <c r="L34" s="3" t="s">
        <v>13</v>
      </c>
      <c r="M34" s="3" t="s">
        <v>14</v>
      </c>
      <c r="N34" s="3" t="s">
        <v>15</v>
      </c>
      <c r="O34" s="3" t="s">
        <v>17</v>
      </c>
      <c r="P34" s="3" t="s">
        <v>18</v>
      </c>
    </row>
    <row r="35" spans="1:16" x14ac:dyDescent="0.35">
      <c r="A35" s="4">
        <v>1</v>
      </c>
      <c r="B35" s="4">
        <v>28.79</v>
      </c>
      <c r="C35" s="4">
        <v>60</v>
      </c>
      <c r="D35" s="4">
        <f>C35/1000</f>
        <v>0.06</v>
      </c>
      <c r="E35" s="4">
        <v>12</v>
      </c>
      <c r="F35" s="4">
        <f>E35/B35</f>
        <v>0.41681139284473778</v>
      </c>
      <c r="G35" s="4">
        <v>998</v>
      </c>
      <c r="H35" s="5">
        <v>7.7999999999999999E-5</v>
      </c>
      <c r="I35" s="5">
        <f>F35/(G35*H35)</f>
        <v>5.3544446950919502</v>
      </c>
      <c r="J35" s="4">
        <f>37/1000</f>
        <v>3.6999999999999998E-2</v>
      </c>
      <c r="K35" s="6">
        <f>(I35^(2)-2*9.81*J35)^(1/2)</f>
        <v>5.286221523243074</v>
      </c>
      <c r="L35" s="6">
        <f>F35*K35</f>
        <v>2.2033573559887771</v>
      </c>
      <c r="M35" s="6">
        <f>F35*K35</f>
        <v>2.2033573559887771</v>
      </c>
      <c r="N35" s="6">
        <f>0.61*9.81*D35/0.1525</f>
        <v>2.3544</v>
      </c>
      <c r="O35" s="6">
        <f>L35/N35</f>
        <v>0.93584665137138001</v>
      </c>
      <c r="P35" s="6">
        <f>M35/N35</f>
        <v>0.93584665137138001</v>
      </c>
    </row>
    <row r="36" spans="1:16" x14ac:dyDescent="0.35">
      <c r="A36" s="4">
        <v>2</v>
      </c>
      <c r="B36" s="4">
        <v>29.31</v>
      </c>
      <c r="C36" s="4">
        <v>55</v>
      </c>
      <c r="D36" s="4">
        <f t="shared" ref="D36:D42" si="10">C36/1000</f>
        <v>5.5E-2</v>
      </c>
      <c r="E36" s="4">
        <v>12</v>
      </c>
      <c r="F36" s="4">
        <f t="shared" ref="F36:F42" si="11">E36/B36</f>
        <v>0.40941658137154557</v>
      </c>
      <c r="G36" s="4">
        <v>998</v>
      </c>
      <c r="H36" s="5">
        <v>7.7999999999999999E-5</v>
      </c>
      <c r="I36" s="5">
        <f t="shared" ref="I36:I42" si="12">F36/(G36*H36)</f>
        <v>5.2594494292629568</v>
      </c>
      <c r="J36" s="4">
        <f t="shared" ref="J36:J42" si="13">37/1000</f>
        <v>3.6999999999999998E-2</v>
      </c>
      <c r="K36" s="6">
        <f t="shared" ref="K36:K38" si="14">(I36^(2)-2*9.81*J36)^(1/2)</f>
        <v>5.189977678080556</v>
      </c>
      <c r="L36" s="6">
        <f t="shared" ref="L36:L42" si="15">F36*K36</f>
        <v>2.1248629183543732</v>
      </c>
      <c r="M36" s="6">
        <f t="shared" ref="M36:M42" si="16">F36*K36</f>
        <v>2.1248629183543732</v>
      </c>
      <c r="N36" s="6">
        <f t="shared" ref="N36:N42" si="17">0.61*9.81*D36/0.1525</f>
        <v>2.1582000000000003</v>
      </c>
      <c r="O36" s="6">
        <f t="shared" ref="O36:O42" si="18">L36/N36</f>
        <v>0.98455329364951016</v>
      </c>
      <c r="P36" s="6">
        <f t="shared" ref="P36:P42" si="19">M36/N36</f>
        <v>0.98455329364951016</v>
      </c>
    </row>
    <row r="37" spans="1:16" x14ac:dyDescent="0.35">
      <c r="A37" s="4">
        <v>3</v>
      </c>
      <c r="B37" s="4">
        <v>32.25</v>
      </c>
      <c r="C37" s="4">
        <v>50</v>
      </c>
      <c r="D37" s="4">
        <f t="shared" si="10"/>
        <v>0.05</v>
      </c>
      <c r="E37" s="4">
        <v>12</v>
      </c>
      <c r="F37" s="4">
        <f t="shared" si="11"/>
        <v>0.37209302325581395</v>
      </c>
      <c r="G37" s="4">
        <v>998</v>
      </c>
      <c r="H37" s="5">
        <v>7.7999999999999999E-5</v>
      </c>
      <c r="I37" s="5">
        <f t="shared" si="12"/>
        <v>4.7799833417580544</v>
      </c>
      <c r="J37" s="4">
        <f t="shared" si="13"/>
        <v>3.6999999999999998E-2</v>
      </c>
      <c r="K37" s="6">
        <f t="shared" si="14"/>
        <v>4.7034349944997107</v>
      </c>
      <c r="L37" s="6">
        <f t="shared" si="15"/>
        <v>1.7501153467905901</v>
      </c>
      <c r="M37" s="6">
        <f t="shared" si="16"/>
        <v>1.7501153467905901</v>
      </c>
      <c r="N37" s="6">
        <f t="shared" si="17"/>
        <v>1.962</v>
      </c>
      <c r="O37" s="6">
        <f t="shared" si="18"/>
        <v>0.89200578327756885</v>
      </c>
      <c r="P37" s="6">
        <f t="shared" si="19"/>
        <v>0.89200578327756885</v>
      </c>
    </row>
    <row r="38" spans="1:16" x14ac:dyDescent="0.35">
      <c r="A38" s="4">
        <v>4</v>
      </c>
      <c r="B38" s="4">
        <v>33.32</v>
      </c>
      <c r="C38" s="4">
        <v>45</v>
      </c>
      <c r="D38" s="4">
        <f t="shared" si="10"/>
        <v>4.4999999999999998E-2</v>
      </c>
      <c r="E38" s="4">
        <v>12</v>
      </c>
      <c r="F38" s="4">
        <f t="shared" si="11"/>
        <v>0.36014405762304924</v>
      </c>
      <c r="G38" s="4">
        <v>998</v>
      </c>
      <c r="H38" s="5">
        <v>7.7999999999999999E-5</v>
      </c>
      <c r="I38" s="5">
        <f t="shared" si="12"/>
        <v>4.6264844769416946</v>
      </c>
      <c r="J38" s="4">
        <f t="shared" si="13"/>
        <v>3.6999999999999998E-2</v>
      </c>
      <c r="K38" s="6">
        <f t="shared" si="14"/>
        <v>4.547352923996824</v>
      </c>
      <c r="L38" s="6">
        <f t="shared" si="15"/>
        <v>1.6377021334922537</v>
      </c>
      <c r="M38" s="6">
        <f t="shared" si="16"/>
        <v>1.6377021334922537</v>
      </c>
      <c r="N38" s="6">
        <f t="shared" si="17"/>
        <v>1.7657999999999998</v>
      </c>
      <c r="O38" s="6">
        <f t="shared" si="18"/>
        <v>0.92745618614353487</v>
      </c>
      <c r="P38" s="6">
        <f t="shared" si="19"/>
        <v>0.92745618614353487</v>
      </c>
    </row>
    <row r="39" spans="1:16" x14ac:dyDescent="0.35">
      <c r="A39" s="4">
        <v>5</v>
      </c>
      <c r="B39" s="4">
        <v>35.5</v>
      </c>
      <c r="C39" s="4">
        <v>40</v>
      </c>
      <c r="D39" s="4">
        <f t="shared" si="10"/>
        <v>0.04</v>
      </c>
      <c r="E39" s="4">
        <v>12</v>
      </c>
      <c r="F39" s="4">
        <f t="shared" si="11"/>
        <v>0.3380281690140845</v>
      </c>
      <c r="G39" s="4">
        <v>998</v>
      </c>
      <c r="H39" s="5">
        <v>7.7999999999999999E-5</v>
      </c>
      <c r="I39" s="5">
        <f t="shared" si="12"/>
        <v>4.3423792330055564</v>
      </c>
      <c r="J39" s="4">
        <f t="shared" si="13"/>
        <v>3.6999999999999998E-2</v>
      </c>
      <c r="K39" s="6">
        <f>(I39^(2)-2*9.81*J39)^(1/2)</f>
        <v>4.2579710430248259</v>
      </c>
      <c r="L39" s="6">
        <f t="shared" si="15"/>
        <v>1.4393141553886735</v>
      </c>
      <c r="M39" s="6">
        <f t="shared" si="16"/>
        <v>1.4393141553886735</v>
      </c>
      <c r="N39" s="6">
        <f t="shared" si="17"/>
        <v>1.5695999999999999</v>
      </c>
      <c r="O39" s="6">
        <f t="shared" si="18"/>
        <v>0.91699423763294696</v>
      </c>
      <c r="P39" s="6">
        <f t="shared" si="19"/>
        <v>0.91699423763294696</v>
      </c>
    </row>
    <row r="40" spans="1:16" x14ac:dyDescent="0.35">
      <c r="A40" s="4">
        <v>6</v>
      </c>
      <c r="B40" s="4">
        <v>36.119999999999997</v>
      </c>
      <c r="C40" s="4">
        <v>35</v>
      </c>
      <c r="D40" s="4">
        <f t="shared" si="10"/>
        <v>3.5000000000000003E-2</v>
      </c>
      <c r="E40" s="4">
        <v>12</v>
      </c>
      <c r="F40" s="4">
        <f t="shared" si="11"/>
        <v>0.33222591362126247</v>
      </c>
      <c r="G40" s="4">
        <v>998</v>
      </c>
      <c r="H40" s="5">
        <v>7.7999999999999999E-5</v>
      </c>
      <c r="I40" s="5">
        <f t="shared" si="12"/>
        <v>4.2678422694268345</v>
      </c>
      <c r="J40" s="4">
        <f t="shared" si="13"/>
        <v>3.6999999999999998E-2</v>
      </c>
      <c r="K40" s="6">
        <f t="shared" ref="K40:K42" si="20">(I40^(2)-2*9.81*J40)^(1/2)</f>
        <v>4.1819298938057763</v>
      </c>
      <c r="L40" s="6">
        <f t="shared" si="15"/>
        <v>1.3893454796696931</v>
      </c>
      <c r="M40" s="6">
        <f t="shared" si="16"/>
        <v>1.3893454796696931</v>
      </c>
      <c r="N40" s="6">
        <f t="shared" si="17"/>
        <v>1.3734</v>
      </c>
      <c r="O40" s="6">
        <f t="shared" si="18"/>
        <v>1.0116102225642152</v>
      </c>
      <c r="P40" s="6">
        <f t="shared" si="19"/>
        <v>1.0116102225642152</v>
      </c>
    </row>
    <row r="41" spans="1:16" x14ac:dyDescent="0.35">
      <c r="A41" s="4">
        <v>7</v>
      </c>
      <c r="B41" s="4">
        <v>41.53</v>
      </c>
      <c r="C41" s="4">
        <v>30</v>
      </c>
      <c r="D41" s="4">
        <f t="shared" si="10"/>
        <v>0.03</v>
      </c>
      <c r="E41" s="4">
        <v>12</v>
      </c>
      <c r="F41" s="4">
        <f t="shared" si="11"/>
        <v>0.28894774861545869</v>
      </c>
      <c r="G41" s="4">
        <v>998</v>
      </c>
      <c r="H41" s="5">
        <v>7.7999999999999999E-5</v>
      </c>
      <c r="I41" s="5">
        <f t="shared" si="12"/>
        <v>3.7118820797422885</v>
      </c>
      <c r="J41" s="4">
        <f t="shared" si="13"/>
        <v>3.6999999999999998E-2</v>
      </c>
      <c r="K41" s="6">
        <f t="shared" si="20"/>
        <v>3.6127729756949765</v>
      </c>
      <c r="L41" s="6">
        <f t="shared" si="15"/>
        <v>1.0439026175858348</v>
      </c>
      <c r="M41" s="6">
        <f t="shared" si="16"/>
        <v>1.0439026175858348</v>
      </c>
      <c r="N41" s="6">
        <f t="shared" si="17"/>
        <v>1.1772</v>
      </c>
      <c r="O41" s="6">
        <f t="shared" si="18"/>
        <v>0.88676742914189155</v>
      </c>
      <c r="P41" s="6">
        <f t="shared" si="19"/>
        <v>0.88676742914189155</v>
      </c>
    </row>
    <row r="42" spans="1:16" x14ac:dyDescent="0.35">
      <c r="A42" s="4">
        <v>8</v>
      </c>
      <c r="B42" s="4">
        <v>44.94</v>
      </c>
      <c r="C42" s="4">
        <v>25</v>
      </c>
      <c r="D42" s="4">
        <f t="shared" si="10"/>
        <v>2.5000000000000001E-2</v>
      </c>
      <c r="E42" s="4">
        <v>12</v>
      </c>
      <c r="F42" s="4">
        <f t="shared" si="11"/>
        <v>0.26702269692923902</v>
      </c>
      <c r="G42" s="4">
        <v>998</v>
      </c>
      <c r="H42" s="5">
        <v>7.7999999999999999E-5</v>
      </c>
      <c r="I42" s="5">
        <f t="shared" si="12"/>
        <v>3.4302283660813813</v>
      </c>
      <c r="J42" s="4">
        <f t="shared" si="13"/>
        <v>3.6999999999999998E-2</v>
      </c>
      <c r="K42" s="6">
        <f t="shared" si="20"/>
        <v>3.3227287947512876</v>
      </c>
      <c r="L42" s="6">
        <f t="shared" si="15"/>
        <v>0.88724400393892866</v>
      </c>
      <c r="M42" s="6">
        <f t="shared" si="16"/>
        <v>0.88724400393892866</v>
      </c>
      <c r="N42" s="6">
        <f t="shared" si="17"/>
        <v>0.98099999999999998</v>
      </c>
      <c r="O42" s="6">
        <f t="shared" si="18"/>
        <v>0.90442813857179272</v>
      </c>
      <c r="P42" s="6">
        <f t="shared" si="19"/>
        <v>0.90442813857179272</v>
      </c>
    </row>
  </sheetData>
  <mergeCells count="2">
    <mergeCell ref="A33:P33"/>
    <mergeCell ref="A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>
      <selection activeCell="E24" sqref="E24"/>
    </sheetView>
  </sheetViews>
  <sheetFormatPr defaultRowHeight="14.5" x14ac:dyDescent="0.35"/>
  <sheetData>
    <row r="1" spans="1:14" x14ac:dyDescent="0.35">
      <c r="A1" s="9" t="s">
        <v>5</v>
      </c>
      <c r="B1" s="9"/>
      <c r="C1" s="9"/>
      <c r="D1" s="9"/>
      <c r="E1" s="1"/>
    </row>
    <row r="2" spans="1:14" x14ac:dyDescent="0.35">
      <c r="A2" s="3" t="s">
        <v>0</v>
      </c>
      <c r="B2" s="3" t="s">
        <v>3</v>
      </c>
      <c r="C2" s="3" t="s">
        <v>2</v>
      </c>
      <c r="D2" s="3" t="s">
        <v>4</v>
      </c>
      <c r="E2" s="2" t="s">
        <v>6</v>
      </c>
    </row>
    <row r="3" spans="1:14" x14ac:dyDescent="0.35">
      <c r="A3" s="4">
        <v>1</v>
      </c>
      <c r="B3" s="4">
        <v>28.79</v>
      </c>
      <c r="C3" s="4">
        <v>60</v>
      </c>
      <c r="D3" s="4">
        <f t="shared" ref="D3:D10" si="0">C3/1000</f>
        <v>0.06</v>
      </c>
      <c r="E3" s="1">
        <v>12</v>
      </c>
    </row>
    <row r="4" spans="1:14" x14ac:dyDescent="0.35">
      <c r="A4" s="4">
        <v>2</v>
      </c>
      <c r="B4" s="4">
        <v>29.31</v>
      </c>
      <c r="C4" s="4">
        <v>55</v>
      </c>
      <c r="D4" s="4">
        <f t="shared" si="0"/>
        <v>5.5E-2</v>
      </c>
      <c r="E4" s="1">
        <v>12</v>
      </c>
    </row>
    <row r="5" spans="1:14" x14ac:dyDescent="0.35">
      <c r="A5" s="4">
        <v>3</v>
      </c>
      <c r="B5" s="4">
        <v>32.25</v>
      </c>
      <c r="C5" s="4">
        <v>50</v>
      </c>
      <c r="D5" s="4">
        <f t="shared" si="0"/>
        <v>0.05</v>
      </c>
      <c r="E5" s="1">
        <v>12</v>
      </c>
    </row>
    <row r="6" spans="1:14" x14ac:dyDescent="0.35">
      <c r="A6" s="4">
        <v>4</v>
      </c>
      <c r="B6" s="4">
        <v>33.32</v>
      </c>
      <c r="C6" s="4">
        <v>45</v>
      </c>
      <c r="D6" s="4">
        <f t="shared" si="0"/>
        <v>4.4999999999999998E-2</v>
      </c>
      <c r="E6" s="1">
        <v>12</v>
      </c>
    </row>
    <row r="7" spans="1:14" x14ac:dyDescent="0.35">
      <c r="A7" s="4">
        <v>5</v>
      </c>
      <c r="B7" s="4">
        <v>35.5</v>
      </c>
      <c r="C7" s="4">
        <v>40</v>
      </c>
      <c r="D7" s="4">
        <f t="shared" si="0"/>
        <v>0.04</v>
      </c>
      <c r="E7" s="1">
        <v>12</v>
      </c>
    </row>
    <row r="8" spans="1:14" x14ac:dyDescent="0.35">
      <c r="A8" s="4">
        <v>6</v>
      </c>
      <c r="B8" s="4">
        <v>36.119999999999997</v>
      </c>
      <c r="C8" s="4">
        <v>35</v>
      </c>
      <c r="D8" s="4">
        <f t="shared" si="0"/>
        <v>3.5000000000000003E-2</v>
      </c>
      <c r="E8" s="1">
        <v>12</v>
      </c>
    </row>
    <row r="9" spans="1:14" x14ac:dyDescent="0.35">
      <c r="A9" s="4">
        <v>7</v>
      </c>
      <c r="B9" s="4">
        <v>41.53</v>
      </c>
      <c r="C9" s="4">
        <v>30</v>
      </c>
      <c r="D9" s="4">
        <f t="shared" si="0"/>
        <v>0.03</v>
      </c>
      <c r="E9" s="1">
        <v>12</v>
      </c>
    </row>
    <row r="10" spans="1:14" x14ac:dyDescent="0.35">
      <c r="A10" s="4">
        <v>8</v>
      </c>
      <c r="B10" s="4">
        <v>44.94</v>
      </c>
      <c r="C10" s="4">
        <v>25</v>
      </c>
      <c r="D10" s="4">
        <f t="shared" si="0"/>
        <v>2.5000000000000001E-2</v>
      </c>
      <c r="E10" s="1">
        <v>12</v>
      </c>
    </row>
    <row r="13" spans="1:14" x14ac:dyDescent="0.35">
      <c r="A13" s="10" t="s">
        <v>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35">
      <c r="A14" s="3" t="s">
        <v>0</v>
      </c>
      <c r="B14" s="3" t="s">
        <v>3</v>
      </c>
      <c r="C14" s="3" t="s">
        <v>2</v>
      </c>
      <c r="D14" s="3" t="s">
        <v>4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12</v>
      </c>
      <c r="K14" s="3" t="s">
        <v>11</v>
      </c>
      <c r="L14" s="3" t="s">
        <v>13</v>
      </c>
      <c r="M14" s="3" t="s">
        <v>14</v>
      </c>
      <c r="N14" s="3" t="s">
        <v>15</v>
      </c>
    </row>
    <row r="15" spans="1:14" x14ac:dyDescent="0.35">
      <c r="A15" s="4">
        <v>1</v>
      </c>
      <c r="B15" s="4">
        <v>29.9</v>
      </c>
      <c r="C15" s="4">
        <v>120</v>
      </c>
      <c r="D15" s="4">
        <f>C15/1000</f>
        <v>0.12</v>
      </c>
      <c r="E15" s="4">
        <v>12</v>
      </c>
      <c r="F15" s="4">
        <f>E15/B15</f>
        <v>0.40133779264214048</v>
      </c>
      <c r="G15" s="4">
        <v>998</v>
      </c>
      <c r="H15" s="5">
        <v>7.7999999999999899E-7</v>
      </c>
      <c r="I15" s="5">
        <f>F15/(G15*H15)</f>
        <v>515.56676512273395</v>
      </c>
      <c r="J15" s="4">
        <f>37/1000</f>
        <v>3.6999999999999998E-2</v>
      </c>
      <c r="K15" s="4">
        <f>(I15^(2)-2*9.81*J15)^(1/2)</f>
        <v>515.56606110092264</v>
      </c>
      <c r="L15" s="4">
        <f>F15*K15</f>
        <v>206.91614492344721</v>
      </c>
      <c r="M15" s="4">
        <f>(1+(2^1/2))*F15*K15</f>
        <v>413.83228984689441</v>
      </c>
      <c r="N15" s="4">
        <f>E15*9.81*D15/0.1525</f>
        <v>92.632131147540974</v>
      </c>
    </row>
    <row r="16" spans="1:14" x14ac:dyDescent="0.35">
      <c r="A16" s="4">
        <v>2</v>
      </c>
      <c r="B16" s="4">
        <v>32.06</v>
      </c>
      <c r="C16" s="4">
        <v>105</v>
      </c>
      <c r="D16" s="4">
        <f t="shared" ref="D16:D22" si="1">C16/1000</f>
        <v>0.105</v>
      </c>
      <c r="E16" s="4">
        <v>12</v>
      </c>
      <c r="F16" s="4">
        <f t="shared" ref="F16:F22" si="2">E16/B16</f>
        <v>0.37429819089207733</v>
      </c>
      <c r="G16" s="4">
        <v>998</v>
      </c>
      <c r="H16" s="5">
        <v>7.7999999999999899E-7</v>
      </c>
      <c r="I16" s="5">
        <f t="shared" ref="I16:I22" si="3">F16/(G16*H16)</f>
        <v>480.83113777822035</v>
      </c>
      <c r="J16" s="4">
        <f t="shared" ref="J16:J22" si="4">37/1000</f>
        <v>3.6999999999999998E-2</v>
      </c>
      <c r="K16" s="4">
        <f t="shared" ref="K16:K22" si="5">(I16^(2)-2*9.81*J16)^(1/2)</f>
        <v>480.83038289723112</v>
      </c>
      <c r="L16" s="4">
        <f t="shared" ref="L16:L22" si="6">F16*K16</f>
        <v>179.97394244437845</v>
      </c>
      <c r="M16" s="4">
        <f t="shared" ref="M16:M22" si="7">(1+(2^1/2))*F16*K16</f>
        <v>359.9478848887569</v>
      </c>
      <c r="N16" s="4">
        <f t="shared" ref="N16:N22" si="8">E16*9.81*D16/0.1525</f>
        <v>81.05311475409836</v>
      </c>
    </row>
    <row r="17" spans="1:14" x14ac:dyDescent="0.35">
      <c r="A17" s="4">
        <v>3</v>
      </c>
      <c r="B17" s="4">
        <v>34.56</v>
      </c>
      <c r="C17" s="4">
        <v>95</v>
      </c>
      <c r="D17" s="4">
        <f t="shared" si="1"/>
        <v>9.5000000000000001E-2</v>
      </c>
      <c r="E17" s="4">
        <v>12</v>
      </c>
      <c r="F17" s="4">
        <f t="shared" si="2"/>
        <v>0.34722222222222221</v>
      </c>
      <c r="G17" s="4">
        <v>998</v>
      </c>
      <c r="H17" s="5">
        <v>7.7999999999999899E-7</v>
      </c>
      <c r="I17" s="5">
        <f t="shared" si="3"/>
        <v>446.04879274218013</v>
      </c>
      <c r="J17" s="4">
        <f t="shared" si="4"/>
        <v>3.6999999999999998E-2</v>
      </c>
      <c r="K17" s="4">
        <f t="shared" si="5"/>
        <v>446.04797899638146</v>
      </c>
      <c r="L17" s="4">
        <f t="shared" si="6"/>
        <v>154.87777048485466</v>
      </c>
      <c r="M17" s="4">
        <f t="shared" si="7"/>
        <v>309.75554096970933</v>
      </c>
      <c r="N17" s="4">
        <f t="shared" si="8"/>
        <v>73.333770491803278</v>
      </c>
    </row>
    <row r="18" spans="1:14" x14ac:dyDescent="0.35">
      <c r="A18" s="4">
        <v>4</v>
      </c>
      <c r="B18" s="4">
        <v>37.5</v>
      </c>
      <c r="C18" s="4">
        <v>85</v>
      </c>
      <c r="D18" s="4">
        <f t="shared" si="1"/>
        <v>8.5000000000000006E-2</v>
      </c>
      <c r="E18" s="4">
        <v>12</v>
      </c>
      <c r="F18" s="4">
        <f t="shared" si="2"/>
        <v>0.32</v>
      </c>
      <c r="G18" s="4">
        <v>998</v>
      </c>
      <c r="H18" s="5">
        <v>7.7999999999999899E-7</v>
      </c>
      <c r="I18" s="5">
        <f t="shared" si="3"/>
        <v>411.07856739119319</v>
      </c>
      <c r="J18" s="4">
        <f t="shared" si="4"/>
        <v>3.6999999999999998E-2</v>
      </c>
      <c r="K18" s="4">
        <f t="shared" si="5"/>
        <v>411.07768442034865</v>
      </c>
      <c r="L18" s="4">
        <f t="shared" si="6"/>
        <v>131.54485901451156</v>
      </c>
      <c r="M18" s="4">
        <f t="shared" si="7"/>
        <v>263.08971802902312</v>
      </c>
      <c r="N18" s="4">
        <f t="shared" si="8"/>
        <v>65.614426229508197</v>
      </c>
    </row>
    <row r="19" spans="1:14" x14ac:dyDescent="0.35">
      <c r="A19" s="4">
        <v>5</v>
      </c>
      <c r="B19" s="4">
        <v>39.6</v>
      </c>
      <c r="C19" s="4">
        <v>75</v>
      </c>
      <c r="D19" s="4">
        <f t="shared" si="1"/>
        <v>7.4999999999999997E-2</v>
      </c>
      <c r="E19" s="4">
        <v>12</v>
      </c>
      <c r="F19" s="4">
        <f t="shared" si="2"/>
        <v>0.30303030303030304</v>
      </c>
      <c r="G19" s="4">
        <v>998</v>
      </c>
      <c r="H19" s="5">
        <v>7.7999999999999899E-7</v>
      </c>
      <c r="I19" s="5">
        <f t="shared" si="3"/>
        <v>389.27894639317537</v>
      </c>
      <c r="J19" s="4">
        <f t="shared" si="4"/>
        <v>3.6999999999999998E-2</v>
      </c>
      <c r="K19" s="4">
        <f>(I19^(2)-2*9.81*J19)^(1/2)</f>
        <v>389.27801397584824</v>
      </c>
      <c r="L19" s="4">
        <f t="shared" si="6"/>
        <v>117.96303453813583</v>
      </c>
      <c r="M19" s="4">
        <f t="shared" si="7"/>
        <v>235.92606907627166</v>
      </c>
      <c r="N19" s="4">
        <f t="shared" si="8"/>
        <v>57.895081967213109</v>
      </c>
    </row>
    <row r="20" spans="1:14" x14ac:dyDescent="0.35">
      <c r="A20" s="4">
        <v>6</v>
      </c>
      <c r="B20" s="4">
        <v>44.53</v>
      </c>
      <c r="C20" s="4">
        <v>65</v>
      </c>
      <c r="D20" s="4">
        <f t="shared" si="1"/>
        <v>6.5000000000000002E-2</v>
      </c>
      <c r="E20" s="4">
        <v>12</v>
      </c>
      <c r="F20" s="4">
        <f t="shared" si="2"/>
        <v>0.26948124859645184</v>
      </c>
      <c r="G20" s="4">
        <v>998</v>
      </c>
      <c r="H20" s="5">
        <v>7.7999999999999899E-7</v>
      </c>
      <c r="I20" s="5">
        <f t="shared" si="3"/>
        <v>346.18114253693568</v>
      </c>
      <c r="J20" s="4">
        <f t="shared" si="4"/>
        <v>3.6999999999999998E-2</v>
      </c>
      <c r="K20" s="4">
        <f t="shared" si="5"/>
        <v>346.18009403802841</v>
      </c>
      <c r="L20" s="4">
        <f t="shared" si="6"/>
        <v>93.289043980605015</v>
      </c>
      <c r="M20" s="4">
        <f t="shared" si="7"/>
        <v>186.57808796121003</v>
      </c>
      <c r="N20" s="4">
        <f t="shared" si="8"/>
        <v>50.175737704918035</v>
      </c>
    </row>
    <row r="21" spans="1:14" x14ac:dyDescent="0.35">
      <c r="A21" s="4">
        <v>7</v>
      </c>
      <c r="B21" s="4">
        <v>48.1</v>
      </c>
      <c r="C21" s="4">
        <v>55</v>
      </c>
      <c r="D21" s="4">
        <f t="shared" si="1"/>
        <v>5.5E-2</v>
      </c>
      <c r="E21" s="4">
        <v>12</v>
      </c>
      <c r="F21" s="4">
        <f t="shared" si="2"/>
        <v>0.24948024948024947</v>
      </c>
      <c r="G21" s="4">
        <v>998</v>
      </c>
      <c r="H21" s="5">
        <v>7.7999999999999899E-7</v>
      </c>
      <c r="I21" s="5">
        <f t="shared" si="3"/>
        <v>320.48744858980757</v>
      </c>
      <c r="J21" s="4">
        <f t="shared" si="4"/>
        <v>3.6999999999999998E-2</v>
      </c>
      <c r="K21" s="4">
        <f t="shared" si="5"/>
        <v>320.48631603175284</v>
      </c>
      <c r="L21" s="4">
        <f t="shared" si="6"/>
        <v>79.955006078607767</v>
      </c>
      <c r="M21" s="4">
        <f t="shared" si="7"/>
        <v>159.91001215721553</v>
      </c>
      <c r="N21" s="4">
        <f t="shared" si="8"/>
        <v>42.456393442622947</v>
      </c>
    </row>
    <row r="22" spans="1:14" x14ac:dyDescent="0.35">
      <c r="A22" s="4">
        <v>8</v>
      </c>
      <c r="B22" s="4">
        <v>53.37</v>
      </c>
      <c r="C22" s="4">
        <v>45</v>
      </c>
      <c r="D22" s="4">
        <f t="shared" si="1"/>
        <v>4.4999999999999998E-2</v>
      </c>
      <c r="E22" s="4">
        <v>12</v>
      </c>
      <c r="F22" s="4">
        <f t="shared" si="2"/>
        <v>0.22484541877459246</v>
      </c>
      <c r="G22" s="4">
        <v>998</v>
      </c>
      <c r="H22" s="5">
        <v>7.7999999999999899E-7</v>
      </c>
      <c r="I22" s="5">
        <f t="shared" si="3"/>
        <v>288.84103948228864</v>
      </c>
      <c r="J22" s="4">
        <f t="shared" si="4"/>
        <v>3.6999999999999998E-2</v>
      </c>
      <c r="K22" s="4">
        <f t="shared" si="5"/>
        <v>288.83978283679869</v>
      </c>
      <c r="L22" s="4">
        <f t="shared" si="6"/>
        <v>64.944301930702352</v>
      </c>
      <c r="M22" s="4">
        <f t="shared" si="7"/>
        <v>129.8886038614047</v>
      </c>
      <c r="N22" s="4">
        <f t="shared" si="8"/>
        <v>34.737049180327865</v>
      </c>
    </row>
  </sheetData>
  <mergeCells count="2">
    <mergeCell ref="A1:D1"/>
    <mergeCell ref="A13:N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 Raddad</dc:creator>
  <cp:lastModifiedBy>Majd Raddad</cp:lastModifiedBy>
  <dcterms:created xsi:type="dcterms:W3CDTF">2024-03-04T12:59:55Z</dcterms:created>
  <dcterms:modified xsi:type="dcterms:W3CDTF">2024-03-11T08:16:01Z</dcterms:modified>
</cp:coreProperties>
</file>