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jda\Downloads\"/>
    </mc:Choice>
  </mc:AlternateContent>
  <xr:revisionPtr revIDLastSave="0" documentId="13_ncr:1_{5DB8B311-83B6-4B97-B1CA-4E4F9B70D3C7}" xr6:coauthVersionLast="47" xr6:coauthVersionMax="47" xr10:uidLastSave="{00000000-0000-0000-0000-000000000000}"/>
  <bookViews>
    <workbookView xWindow="-110" yWindow="-110" windowWidth="25820" windowHeight="13900" xr2:uid="{96ABD511-84B6-4D8D-ABC4-2F3353D93010}"/>
  </bookViews>
  <sheets>
    <sheet name="PART 1" sheetId="1" r:id="rId1"/>
    <sheet name="part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K10" i="1"/>
  <c r="H32" i="1"/>
  <c r="H33" i="1"/>
  <c r="H34" i="1"/>
  <c r="H35" i="1"/>
  <c r="H36" i="1"/>
  <c r="H31" i="1"/>
  <c r="O4" i="1"/>
  <c r="E32" i="1"/>
  <c r="E33" i="1"/>
  <c r="E34" i="1"/>
  <c r="E35" i="1"/>
  <c r="E36" i="1"/>
  <c r="E31" i="1"/>
  <c r="G32" i="1"/>
  <c r="G33" i="1"/>
  <c r="G34" i="1"/>
  <c r="G35" i="1"/>
  <c r="G36" i="1"/>
  <c r="G31" i="1"/>
  <c r="D32" i="1"/>
  <c r="D33" i="1"/>
  <c r="D34" i="1"/>
  <c r="D35" i="1"/>
  <c r="D36" i="1"/>
  <c r="D31" i="1"/>
  <c r="B32" i="1"/>
  <c r="B33" i="1"/>
  <c r="B34" i="1"/>
  <c r="B35" i="1"/>
  <c r="B36" i="1"/>
  <c r="B31" i="1"/>
  <c r="M5" i="1"/>
  <c r="M6" i="1"/>
  <c r="M7" i="1"/>
  <c r="M8" i="1"/>
  <c r="M9" i="1"/>
  <c r="M4" i="1"/>
  <c r="H4" i="1"/>
  <c r="L5" i="1"/>
  <c r="L6" i="1"/>
  <c r="L7" i="1"/>
  <c r="L8" i="1"/>
  <c r="L9" i="1"/>
  <c r="L4" i="1"/>
  <c r="U5" i="1"/>
  <c r="U6" i="1"/>
  <c r="U7" i="1"/>
  <c r="U8" i="1"/>
  <c r="U9" i="1"/>
  <c r="T5" i="1"/>
  <c r="T6" i="1"/>
  <c r="T7" i="1"/>
  <c r="T8" i="1"/>
  <c r="T9" i="1"/>
  <c r="S5" i="1"/>
  <c r="S6" i="1"/>
  <c r="S7" i="1"/>
  <c r="S8" i="1"/>
  <c r="S9" i="1"/>
  <c r="R5" i="1"/>
  <c r="R6" i="1"/>
  <c r="R7" i="1"/>
  <c r="R8" i="1"/>
  <c r="R9" i="1"/>
  <c r="U4" i="1"/>
  <c r="T4" i="1"/>
  <c r="S4" i="1"/>
  <c r="R4" i="1"/>
  <c r="G5" i="1"/>
  <c r="G6" i="1"/>
  <c r="G7" i="1"/>
  <c r="G8" i="1"/>
  <c r="G9" i="1"/>
  <c r="G4" i="1"/>
  <c r="H5" i="1"/>
  <c r="H6" i="1"/>
  <c r="H7" i="1"/>
  <c r="H8" i="1"/>
  <c r="H9" i="1"/>
  <c r="J4" i="1"/>
  <c r="E6" i="2"/>
  <c r="E7" i="2"/>
  <c r="E8" i="2"/>
  <c r="E9" i="2"/>
  <c r="E10" i="2"/>
  <c r="E5" i="2"/>
  <c r="C5" i="2" l="1"/>
  <c r="G5" i="2" s="1"/>
  <c r="O6" i="1"/>
  <c r="C10" i="2"/>
  <c r="G10" i="2" s="1"/>
  <c r="C9" i="2"/>
  <c r="G9" i="2" s="1"/>
  <c r="C8" i="2"/>
  <c r="F8" i="2" s="1"/>
  <c r="C7" i="2"/>
  <c r="G7" i="2" s="1"/>
  <c r="C6" i="2"/>
  <c r="G6" i="2" s="1"/>
  <c r="O9" i="1"/>
  <c r="J9" i="1"/>
  <c r="I9" i="1"/>
  <c r="O8" i="1"/>
  <c r="J8" i="1"/>
  <c r="I8" i="1"/>
  <c r="N8" i="1"/>
  <c r="O7" i="1"/>
  <c r="J7" i="1"/>
  <c r="I7" i="1"/>
  <c r="J6" i="1"/>
  <c r="I6" i="1"/>
  <c r="O5" i="1"/>
  <c r="J5" i="1"/>
  <c r="I5" i="1"/>
  <c r="I4" i="1"/>
  <c r="K7" i="1" l="1"/>
  <c r="N7" i="1"/>
  <c r="N9" i="1"/>
  <c r="N6" i="1"/>
  <c r="N5" i="1"/>
  <c r="N4" i="1"/>
  <c r="K8" i="1"/>
  <c r="K5" i="1"/>
  <c r="K4" i="1"/>
  <c r="K6" i="1"/>
  <c r="K9" i="1"/>
  <c r="G8" i="2"/>
  <c r="F7" i="2"/>
  <c r="F5" i="2"/>
  <c r="F11" i="2" s="1"/>
  <c r="F9" i="2"/>
  <c r="F10" i="2"/>
  <c r="F6" i="2"/>
</calcChain>
</file>

<file path=xl/sharedStrings.xml><?xml version="1.0" encoding="utf-8"?>
<sst xmlns="http://schemas.openxmlformats.org/spreadsheetml/2006/main" count="26" uniqueCount="22">
  <si>
    <t>Yg</t>
  </si>
  <si>
    <t>Y0</t>
  </si>
  <si>
    <t>Y1</t>
  </si>
  <si>
    <t>Hc</t>
  </si>
  <si>
    <t>v</t>
  </si>
  <si>
    <t>Q</t>
  </si>
  <si>
    <t>Cc</t>
  </si>
  <si>
    <t>Cv</t>
  </si>
  <si>
    <t>Cd</t>
  </si>
  <si>
    <t>Fg</t>
  </si>
  <si>
    <t>Fh</t>
  </si>
  <si>
    <t>Fg/Fh</t>
  </si>
  <si>
    <t>Yg/Y0</t>
  </si>
  <si>
    <t>Q (m^3/s)</t>
  </si>
  <si>
    <t>Q^2/5</t>
  </si>
  <si>
    <t>H (mm)</t>
  </si>
  <si>
    <t>H(m)</t>
  </si>
  <si>
    <t>Q(m3/h)</t>
  </si>
  <si>
    <t>Q(m3/s)</t>
  </si>
  <si>
    <t>H(mm)</t>
  </si>
  <si>
    <r>
      <t>H^</t>
    </r>
    <r>
      <rPr>
        <b/>
        <sz val="9"/>
        <color theme="1"/>
        <rFont val="Times New Roman"/>
        <family val="1"/>
      </rPr>
      <t>2.5</t>
    </r>
  </si>
  <si>
    <t>Q^0.4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</si>
</sst>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charset val="178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164" fontId="1" fillId="4" borderId="7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0" fontId="2" fillId="0" borderId="0" xfId="0" applyFont="1"/>
    <xf numFmtId="2" fontId="2" fillId="0" borderId="0" xfId="0" applyNumberFormat="1" applyFont="1"/>
    <xf numFmtId="0" fontId="1" fillId="6" borderId="5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164" fontId="0" fillId="8" borderId="5" xfId="0" applyNumberFormat="1" applyFill="1" applyBorder="1"/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2" fontId="1" fillId="5" borderId="7" xfId="0" applyNumberFormat="1" applyFont="1" applyFill="1" applyBorder="1" applyAlignment="1">
      <alignment horizontal="center" vertical="center"/>
    </xf>
    <xf numFmtId="164" fontId="1" fillId="5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5" fontId="2" fillId="6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Fg/Fh vs Yg/Y0</a:t>
            </a:r>
            <a:endParaRPr lang="en-IL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'PART 1'!$O$4:$O$9</c:f>
              <c:numCache>
                <c:formatCode>0.000</c:formatCode>
                <c:ptCount val="6"/>
                <c:pt idx="0">
                  <c:v>9.852216748768472E-2</c:v>
                </c:pt>
                <c:pt idx="1">
                  <c:v>0.17482517482517484</c:v>
                </c:pt>
                <c:pt idx="2">
                  <c:v>0.28037383177570091</c:v>
                </c:pt>
                <c:pt idx="3">
                  <c:v>0.41666666666666669</c:v>
                </c:pt>
                <c:pt idx="4">
                  <c:v>0.51282051282051289</c:v>
                </c:pt>
                <c:pt idx="5">
                  <c:v>0.67164179104477606</c:v>
                </c:pt>
              </c:numCache>
            </c:numRef>
          </c:xVal>
          <c:yVal>
            <c:numRef>
              <c:f>'PART 1'!$N$4:$N$9</c:f>
              <c:numCache>
                <c:formatCode>0.000</c:formatCode>
                <c:ptCount val="6"/>
                <c:pt idx="0">
                  <c:v>0.96761409929913</c:v>
                </c:pt>
                <c:pt idx="1">
                  <c:v>0.76539124477935139</c:v>
                </c:pt>
                <c:pt idx="2">
                  <c:v>0.64068265755363707</c:v>
                </c:pt>
                <c:pt idx="3">
                  <c:v>0.12439261418853176</c:v>
                </c:pt>
                <c:pt idx="4">
                  <c:v>-0.41657788195184431</c:v>
                </c:pt>
                <c:pt idx="5">
                  <c:v>-1.2675774022449744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88-48EA-BDB4-FC4F2E90F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323216"/>
        <c:axId val="671323696"/>
      </c:scatterChart>
      <c:valAx>
        <c:axId val="671323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spc="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Yg/Y0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5067281277340332"/>
              <c:y val="0.901828521434820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323696"/>
        <c:crosses val="autoZero"/>
        <c:crossBetween val="midCat"/>
      </c:valAx>
      <c:valAx>
        <c:axId val="67132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0" i="0" u="none" strike="noStrike" kern="1200" spc="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Fg/Fh </a:t>
                </a:r>
                <a:endParaRPr lang="en-IL" sz="12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323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Cd vs Q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'PART 1'!$B$31:$B$36</c:f>
              <c:numCache>
                <c:formatCode>General</c:formatCode>
                <c:ptCount val="6"/>
                <c:pt idx="0">
                  <c:v>9.7222222222222219E-4</c:v>
                </c:pt>
                <c:pt idx="1">
                  <c:v>1.6666666666666668E-3</c:v>
                </c:pt>
                <c:pt idx="2">
                  <c:v>1.9444444444444444E-3</c:v>
                </c:pt>
                <c:pt idx="3">
                  <c:v>2.5000000000000001E-3</c:v>
                </c:pt>
                <c:pt idx="4">
                  <c:v>3.3333333333333335E-3</c:v>
                </c:pt>
                <c:pt idx="5">
                  <c:v>4.4444444444444444E-3</c:v>
                </c:pt>
              </c:numCache>
            </c:numRef>
          </c:xVal>
          <c:yVal>
            <c:numRef>
              <c:f>'PART 1'!$E$31:$E$36</c:f>
              <c:numCache>
                <c:formatCode>0.000</c:formatCode>
                <c:ptCount val="6"/>
                <c:pt idx="0">
                  <c:v>1.2859175131677951</c:v>
                </c:pt>
                <c:pt idx="1">
                  <c:v>0.7081005338722689</c:v>
                </c:pt>
                <c:pt idx="2">
                  <c:v>0.48434696014056888</c:v>
                </c:pt>
                <c:pt idx="3">
                  <c:v>0.40117160235349669</c:v>
                </c:pt>
                <c:pt idx="4">
                  <c:v>0.44614526808244598</c:v>
                </c:pt>
                <c:pt idx="5">
                  <c:v>0.41944056222865295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CB-4312-A561-2382D317C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913280"/>
        <c:axId val="672916640"/>
      </c:scatterChart>
      <c:valAx>
        <c:axId val="672913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Q(m3/s)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916640"/>
        <c:crosses val="autoZero"/>
        <c:crossBetween val="midCat"/>
      </c:valAx>
      <c:valAx>
        <c:axId val="67291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spc="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Cd</a:t>
                </a:r>
                <a:endParaRPr 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913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Q^(2/5) vs H</a:t>
            </a:r>
            <a:endParaRPr lang="en-I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8.2303065556276769E-2"/>
                  <c:y val="-5.152887139107611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'PART 1'!$D$31:$D$36</c:f>
              <c:numCache>
                <c:formatCode>General</c:formatCode>
                <c:ptCount val="6"/>
                <c:pt idx="0">
                  <c:v>0.04</c:v>
                </c:pt>
                <c:pt idx="1">
                  <c:v>6.3E-2</c:v>
                </c:pt>
                <c:pt idx="2">
                  <c:v>7.8E-2</c:v>
                </c:pt>
                <c:pt idx="3">
                  <c:v>9.2999999999999999E-2</c:v>
                </c:pt>
                <c:pt idx="4">
                  <c:v>0.1</c:v>
                </c:pt>
                <c:pt idx="5">
                  <c:v>0.115</c:v>
                </c:pt>
              </c:numCache>
            </c:numRef>
          </c:xVal>
          <c:yVal>
            <c:numRef>
              <c:f>'PART 1'!$H$31:$H$36</c:f>
              <c:numCache>
                <c:formatCode>0.0000</c:formatCode>
                <c:ptCount val="6"/>
                <c:pt idx="0">
                  <c:v>6.2388740388557011E-2</c:v>
                </c:pt>
                <c:pt idx="1">
                  <c:v>7.7399739650057628E-2</c:v>
                </c:pt>
                <c:pt idx="2">
                  <c:v>8.2322436485857353E-2</c:v>
                </c:pt>
                <c:pt idx="3">
                  <c:v>9.1028210151304009E-2</c:v>
                </c:pt>
                <c:pt idx="4">
                  <c:v>0.10212956876001349</c:v>
                </c:pt>
                <c:pt idx="5">
                  <c:v>0.11458479517249859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81-468D-9AC5-498FC92F1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957696"/>
        <c:axId val="574958176"/>
      </c:scatterChart>
      <c:valAx>
        <c:axId val="574957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4958176"/>
        <c:crosses val="autoZero"/>
        <c:crossBetween val="midCat"/>
      </c:valAx>
      <c:valAx>
        <c:axId val="57495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Q^(2/5) </a:t>
                </a:r>
                <a:endParaRPr lang="en-I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4957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Cd vs Q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5196813866749"/>
          <c:y val="0.15465837366869029"/>
          <c:w val="0.76543412502603092"/>
          <c:h val="0.64082011003422912"/>
        </c:manualLayout>
      </c:layout>
      <c:scatterChart>
        <c:scatterStyle val="smoothMarker"/>
        <c:varyColors val="0"/>
        <c:ser>
          <c:idx val="1"/>
          <c:order val="0"/>
          <c:tx>
            <c:v>Cd vs Q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'part 2'!$C$5:$C$10</c:f>
              <c:numCache>
                <c:formatCode>General</c:formatCode>
                <c:ptCount val="6"/>
                <c:pt idx="0">
                  <c:v>9.7222222222222219E-4</c:v>
                </c:pt>
                <c:pt idx="1">
                  <c:v>1.6666666666666668E-3</c:v>
                </c:pt>
                <c:pt idx="2">
                  <c:v>1.9444444444444444E-3</c:v>
                </c:pt>
                <c:pt idx="3">
                  <c:v>2.5000000000000001E-3</c:v>
                </c:pt>
                <c:pt idx="4">
                  <c:v>3.3333333333333335E-3</c:v>
                </c:pt>
                <c:pt idx="5">
                  <c:v>4.4444444444444444E-3</c:v>
                </c:pt>
              </c:numCache>
            </c:numRef>
          </c:xVal>
          <c:yVal>
            <c:numRef>
              <c:f>'part 2'!$F$5:$F$10</c:f>
              <c:numCache>
                <c:formatCode>General</c:formatCode>
                <c:ptCount val="6"/>
                <c:pt idx="0">
                  <c:v>9.1764079658912992E-2</c:v>
                </c:pt>
                <c:pt idx="1">
                  <c:v>9.9724715075173775E-2</c:v>
                </c:pt>
                <c:pt idx="2">
                  <c:v>8.989152179089091E-2</c:v>
                </c:pt>
                <c:pt idx="3">
                  <c:v>9.1478403140935971E-2</c:v>
                </c:pt>
                <c:pt idx="4">
                  <c:v>0.1101375456116279</c:v>
                </c:pt>
                <c:pt idx="5">
                  <c:v>0.11955981931746247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34F-4568-A8A3-94EE63661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633896"/>
        <c:axId val="230329392"/>
      </c:scatterChart>
      <c:valAx>
        <c:axId val="234633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329392"/>
        <c:crosses val="autoZero"/>
        <c:crossBetween val="midCat"/>
      </c:valAx>
      <c:valAx>
        <c:axId val="23032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633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Q^(2/5) vs H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'part 2'!$E$5:$E$10</c:f>
              <c:numCache>
                <c:formatCode>General</c:formatCode>
                <c:ptCount val="6"/>
                <c:pt idx="0">
                  <c:v>0.115</c:v>
                </c:pt>
                <c:pt idx="1">
                  <c:v>0.13800000000000001</c:v>
                </c:pt>
                <c:pt idx="2">
                  <c:v>0.153</c:v>
                </c:pt>
                <c:pt idx="3">
                  <c:v>0.16800000000000001</c:v>
                </c:pt>
                <c:pt idx="4">
                  <c:v>0.17499999999999999</c:v>
                </c:pt>
                <c:pt idx="5">
                  <c:v>0.19</c:v>
                </c:pt>
              </c:numCache>
            </c:numRef>
          </c:xVal>
          <c:yVal>
            <c:numRef>
              <c:f>'part 2'!$G$5:$G$10</c:f>
              <c:numCache>
                <c:formatCode>General</c:formatCode>
                <c:ptCount val="6"/>
                <c:pt idx="0">
                  <c:v>6.2388740388557011E-2</c:v>
                </c:pt>
                <c:pt idx="1">
                  <c:v>7.7399739650057628E-2</c:v>
                </c:pt>
                <c:pt idx="2">
                  <c:v>8.2322436485857353E-2</c:v>
                </c:pt>
                <c:pt idx="3">
                  <c:v>9.1028210151304009E-2</c:v>
                </c:pt>
                <c:pt idx="4">
                  <c:v>0.10212956876001349</c:v>
                </c:pt>
                <c:pt idx="5">
                  <c:v>0.11458479517249859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021-46E4-B015-3F9BEB1C2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329784"/>
        <c:axId val="139119136"/>
      </c:scatterChart>
      <c:valAx>
        <c:axId val="230329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119136"/>
        <c:crosses val="autoZero"/>
        <c:crossBetween val="midCat"/>
      </c:valAx>
      <c:valAx>
        <c:axId val="13911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329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89122</xdr:colOff>
      <xdr:row>1</xdr:row>
      <xdr:rowOff>66841</xdr:rowOff>
    </xdr:from>
    <xdr:to>
      <xdr:col>17</xdr:col>
      <xdr:colOff>596008</xdr:colOff>
      <xdr:row>2</xdr:row>
      <xdr:rowOff>104161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D67D84-A5A9-947C-AB48-49E99384B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5482" y="250657"/>
          <a:ext cx="506886" cy="226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249524</xdr:colOff>
      <xdr:row>0</xdr:row>
      <xdr:rowOff>134534</xdr:rowOff>
    </xdr:from>
    <xdr:to>
      <xdr:col>18</xdr:col>
      <xdr:colOff>555884</xdr:colOff>
      <xdr:row>3</xdr:row>
      <xdr:rowOff>1405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803A2A-315E-A6EA-E875-D3FC18B41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3465" y="134534"/>
          <a:ext cx="306360" cy="437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100264</xdr:colOff>
      <xdr:row>0</xdr:row>
      <xdr:rowOff>144825</xdr:rowOff>
    </xdr:from>
    <xdr:to>
      <xdr:col>19</xdr:col>
      <xdr:colOff>455864</xdr:colOff>
      <xdr:row>3</xdr:row>
      <xdr:rowOff>49129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53259A-803A-1EF7-AF2C-4119D7BC1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5878" y="144825"/>
          <a:ext cx="355600" cy="472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233947</xdr:colOff>
      <xdr:row>1</xdr:row>
      <xdr:rowOff>22281</xdr:rowOff>
    </xdr:from>
    <xdr:to>
      <xdr:col>20</xdr:col>
      <xdr:colOff>405397</xdr:colOff>
      <xdr:row>3</xdr:row>
      <xdr:rowOff>53251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7C3E2F7-417C-DF2D-C7B5-8FA70EB79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6710" y="206097"/>
          <a:ext cx="171450" cy="41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173233</xdr:colOff>
      <xdr:row>10</xdr:row>
      <xdr:rowOff>51580</xdr:rowOff>
    </xdr:from>
    <xdr:to>
      <xdr:col>8</xdr:col>
      <xdr:colOff>495189</xdr:colOff>
      <xdr:row>25</xdr:row>
      <xdr:rowOff>37543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5B0B9D0-47A9-CD7F-7CCE-E58F0D81D7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145382</xdr:colOff>
      <xdr:row>14</xdr:row>
      <xdr:rowOff>51580</xdr:rowOff>
    </xdr:from>
    <xdr:to>
      <xdr:col>17</xdr:col>
      <xdr:colOff>277952</xdr:colOff>
      <xdr:row>29</xdr:row>
      <xdr:rowOff>50131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65CC974-D651-C062-1A46-2AA95C19F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584869</xdr:colOff>
      <xdr:row>30</xdr:row>
      <xdr:rowOff>40440</xdr:rowOff>
    </xdr:from>
    <xdr:to>
      <xdr:col>16</xdr:col>
      <xdr:colOff>233391</xdr:colOff>
      <xdr:row>44</xdr:row>
      <xdr:rowOff>143377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7B168C2-79E3-C837-81E4-6EB44464CE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292509</xdr:colOff>
      <xdr:row>29</xdr:row>
      <xdr:rowOff>23967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521E02-70B3-48DA-BE77-EB5565EAB5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489858</xdr:colOff>
      <xdr:row>8</xdr:row>
      <xdr:rowOff>0</xdr:rowOff>
    </xdr:from>
    <xdr:to>
      <xdr:col>15</xdr:col>
      <xdr:colOff>602924</xdr:colOff>
      <xdr:row>22</xdr:row>
      <xdr:rowOff>177154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FC7AEE-1DED-46EF-A967-1AC17F794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33C7D-3136-406F-8201-DB6276FB833C}">
  <dimension ref="A1:U37"/>
  <sheetViews>
    <sheetView tabSelected="1" topLeftCell="A21" zoomScale="118" zoomScaleNormal="114" workbookViewId="0">
      <selection activeCell="B25" sqref="B25"/>
    </sheetView>
  </sheetViews>
  <sheetFormatPr defaultRowHeight="14.5" x14ac:dyDescent="0.35"/>
  <cols>
    <col min="8" max="8" width="9.36328125" bestFit="1" customWidth="1"/>
    <col min="12" max="12" width="11.1796875" bestFit="1" customWidth="1"/>
    <col min="13" max="13" width="9.26953125" bestFit="1" customWidth="1"/>
    <col min="17" max="17" width="8.36328125" customWidth="1"/>
    <col min="18" max="18" width="10" customWidth="1"/>
    <col min="19" max="19" width="10.1796875" customWidth="1"/>
  </cols>
  <sheetData>
    <row r="1" spans="3:21" x14ac:dyDescent="0.35">
      <c r="R1" s="14"/>
      <c r="S1" s="14"/>
      <c r="T1" s="14"/>
      <c r="U1" s="14"/>
    </row>
    <row r="2" spans="3:21" ht="15" thickBot="1" x14ac:dyDescent="0.4">
      <c r="R2" s="29"/>
      <c r="S2" s="29"/>
      <c r="T2" s="29"/>
      <c r="U2" s="29"/>
    </row>
    <row r="3" spans="3:21" ht="15.5" customHeight="1" x14ac:dyDescent="0.35">
      <c r="C3" s="20" t="s">
        <v>0</v>
      </c>
      <c r="D3" s="21" t="s">
        <v>1</v>
      </c>
      <c r="E3" s="21" t="s">
        <v>2</v>
      </c>
      <c r="F3" s="21" t="s">
        <v>3</v>
      </c>
      <c r="G3" s="21" t="s">
        <v>4</v>
      </c>
      <c r="H3" s="21" t="s">
        <v>5</v>
      </c>
      <c r="I3" s="21" t="s">
        <v>6</v>
      </c>
      <c r="J3" s="21" t="s">
        <v>7</v>
      </c>
      <c r="K3" s="21" t="s">
        <v>8</v>
      </c>
      <c r="L3" s="21" t="s">
        <v>9</v>
      </c>
      <c r="M3" s="21" t="s">
        <v>10</v>
      </c>
      <c r="N3" s="21" t="s">
        <v>11</v>
      </c>
      <c r="O3" s="22" t="s">
        <v>12</v>
      </c>
      <c r="R3" s="29"/>
      <c r="S3" s="29"/>
      <c r="T3" s="29"/>
      <c r="U3" s="29"/>
    </row>
    <row r="4" spans="3:21" ht="15.5" x14ac:dyDescent="0.35">
      <c r="C4" s="1">
        <v>0.02</v>
      </c>
      <c r="D4" s="2">
        <v>0.20300000000000001</v>
      </c>
      <c r="E4" s="2">
        <v>1.6E-2</v>
      </c>
      <c r="F4" s="2">
        <v>0.14499999999999999</v>
      </c>
      <c r="G4" s="3">
        <f>(2*9.81*D4)^0.5</f>
        <v>1.9957103998326011</v>
      </c>
      <c r="H4" s="12">
        <f>K4*C4*0.3*((2*9.81*D4)^0.5)</f>
        <v>8.0960790509974657E-3</v>
      </c>
      <c r="I4" s="23">
        <f>E4/C4</f>
        <v>0.8</v>
      </c>
      <c r="J4" s="24">
        <f>(F4/D4)^0.5</f>
        <v>0.84515425472851657</v>
      </c>
      <c r="K4" s="24">
        <f>I4*J4</f>
        <v>0.67612340378281333</v>
      </c>
      <c r="L4" s="13">
        <f>0.5*R4*(S4-1) - T4*(1-U4)</f>
        <v>158.94372214285715</v>
      </c>
      <c r="M4" s="13">
        <f>0.5*1000*9.81*((D4-C4)^2)</f>
        <v>164.26354500000005</v>
      </c>
      <c r="N4" s="5">
        <f>L4/M4</f>
        <v>0.96761409929913</v>
      </c>
      <c r="O4" s="6">
        <f>C4/D4</f>
        <v>9.852216748768472E-2</v>
      </c>
      <c r="R4" s="15">
        <f>1000*9.81*E4^2</f>
        <v>2.5113599999999998</v>
      </c>
      <c r="S4" s="15">
        <f>((D4)^2/(E4)^2)</f>
        <v>160.97265625000003</v>
      </c>
      <c r="T4" s="15">
        <f>(1000*(H4)^2)/(0.09*E4)</f>
        <v>45.518400000000021</v>
      </c>
      <c r="U4" s="15">
        <f>E4/D4</f>
        <v>7.8817733990147784E-2</v>
      </c>
    </row>
    <row r="5" spans="3:21" ht="15.5" x14ac:dyDescent="0.35">
      <c r="C5" s="1">
        <v>2.5000000000000001E-2</v>
      </c>
      <c r="D5" s="2">
        <v>0.14299999999999999</v>
      </c>
      <c r="E5" s="2">
        <v>2.1999999999999999E-2</v>
      </c>
      <c r="F5" s="2">
        <v>0.125</v>
      </c>
      <c r="G5" s="3">
        <f>(2*9.81*D5)^0.5</f>
        <v>1.6750104477286105</v>
      </c>
      <c r="H5" s="12">
        <f t="shared" ref="H5:H9" si="0">K5*C5*0.3*((2*9.81*D5)^0.5)</f>
        <v>1.0335903443821444E-2</v>
      </c>
      <c r="I5" s="23">
        <f t="shared" ref="I5:I9" si="1">E5/C5</f>
        <v>0.87999999999999989</v>
      </c>
      <c r="J5" s="24">
        <f t="shared" ref="J5:J9" si="2">(F5/D5)^0.5</f>
        <v>0.93494699000845716</v>
      </c>
      <c r="K5" s="24">
        <f t="shared" ref="K5:K9" si="3">I5*J5</f>
        <v>0.8227533512074422</v>
      </c>
      <c r="L5" s="13">
        <f t="shared" ref="L5:L9" si="4">0.5*R5*(S5-1) - T5*(1-U5)</f>
        <v>52.274094230769208</v>
      </c>
      <c r="M5" s="13">
        <f t="shared" ref="M5:M9" si="5">0.5*1000*9.81*((D5-C5)^2)</f>
        <v>68.297219999999996</v>
      </c>
      <c r="N5" s="5">
        <f t="shared" ref="N5:N9" si="6">L5/M5</f>
        <v>0.76539124477935139</v>
      </c>
      <c r="O5" s="6">
        <f t="shared" ref="O5:O9" si="7">C5/D5</f>
        <v>0.17482517482517484</v>
      </c>
      <c r="R5" s="15">
        <f t="shared" ref="R5:R9" si="8">1000*9.81*E5^2</f>
        <v>4.7480399999999996</v>
      </c>
      <c r="S5" s="15">
        <f t="shared" ref="S5:S9" si="9">((D5)^2/(E5)^2)</f>
        <v>42.249999999999993</v>
      </c>
      <c r="T5" s="15">
        <f t="shared" ref="T5:T9" si="10">(1000*(H5)^2)/(0.09*E5)</f>
        <v>53.954999999999991</v>
      </c>
      <c r="U5" s="15">
        <f t="shared" ref="U5:U9" si="11">E5/D5</f>
        <v>0.15384615384615385</v>
      </c>
    </row>
    <row r="6" spans="3:21" ht="15.5" x14ac:dyDescent="0.35">
      <c r="C6" s="1">
        <v>0.03</v>
      </c>
      <c r="D6" s="2">
        <v>0.107</v>
      </c>
      <c r="E6" s="2">
        <v>2.4E-2</v>
      </c>
      <c r="F6" s="2">
        <v>9.5000000000000001E-2</v>
      </c>
      <c r="G6" s="3">
        <f t="shared" ref="G6:G9" si="12">(2*9.81*D6)^0.5</f>
        <v>1.4489099350891346</v>
      </c>
      <c r="H6" s="12">
        <f t="shared" si="0"/>
        <v>9.8297800585770995E-3</v>
      </c>
      <c r="I6" s="23">
        <f t="shared" si="1"/>
        <v>0.8</v>
      </c>
      <c r="J6" s="24">
        <f t="shared" si="2"/>
        <v>0.94225817443507465</v>
      </c>
      <c r="K6" s="24">
        <f t="shared" si="3"/>
        <v>0.75380653954805976</v>
      </c>
      <c r="L6" s="13">
        <f t="shared" si="4"/>
        <v>18.632169672897199</v>
      </c>
      <c r="M6" s="13">
        <f t="shared" si="5"/>
        <v>29.081745000000002</v>
      </c>
      <c r="N6" s="5">
        <f t="shared" si="6"/>
        <v>0.64068265755363707</v>
      </c>
      <c r="O6" s="6">
        <f t="shared" si="7"/>
        <v>0.28037383177570091</v>
      </c>
      <c r="R6" s="15">
        <f t="shared" si="8"/>
        <v>5.6505600000000005</v>
      </c>
      <c r="S6" s="15">
        <f t="shared" si="9"/>
        <v>19.876736111111111</v>
      </c>
      <c r="T6" s="15">
        <f t="shared" si="10"/>
        <v>44.733600000000003</v>
      </c>
      <c r="U6" s="15">
        <f t="shared" si="11"/>
        <v>0.22429906542056074</v>
      </c>
    </row>
    <row r="7" spans="3:21" ht="15.5" x14ac:dyDescent="0.35">
      <c r="C7" s="1">
        <v>3.5000000000000003E-2</v>
      </c>
      <c r="D7" s="2">
        <v>8.4000000000000005E-2</v>
      </c>
      <c r="E7" s="2">
        <v>2.8000000000000001E-2</v>
      </c>
      <c r="F7" s="2">
        <v>0.08</v>
      </c>
      <c r="G7" s="3">
        <f t="shared" si="12"/>
        <v>1.2837756813400074</v>
      </c>
      <c r="H7" s="12">
        <f t="shared" si="0"/>
        <v>1.0523828960981836E-2</v>
      </c>
      <c r="I7" s="23">
        <f t="shared" si="1"/>
        <v>0.79999999999999993</v>
      </c>
      <c r="J7" s="24">
        <f t="shared" si="2"/>
        <v>0.9759000729485332</v>
      </c>
      <c r="K7" s="24">
        <f t="shared" si="3"/>
        <v>0.78072005835882652</v>
      </c>
      <c r="L7" s="13">
        <f t="shared" si="4"/>
        <v>1.4649599999999907</v>
      </c>
      <c r="M7" s="13">
        <f t="shared" si="5"/>
        <v>11.776905000000001</v>
      </c>
      <c r="N7" s="5">
        <f t="shared" si="6"/>
        <v>0.12439261418853176</v>
      </c>
      <c r="O7" s="6">
        <f t="shared" si="7"/>
        <v>0.41666666666666669</v>
      </c>
      <c r="R7" s="15">
        <f t="shared" si="8"/>
        <v>7.691040000000001</v>
      </c>
      <c r="S7" s="15">
        <f t="shared" si="9"/>
        <v>9</v>
      </c>
      <c r="T7" s="15">
        <f t="shared" si="10"/>
        <v>43.948800000000013</v>
      </c>
      <c r="U7" s="15">
        <f t="shared" si="11"/>
        <v>0.33333333333333331</v>
      </c>
    </row>
    <row r="8" spans="3:21" ht="15.5" x14ac:dyDescent="0.35">
      <c r="C8" s="1">
        <v>0.04</v>
      </c>
      <c r="D8" s="2">
        <v>7.8E-2</v>
      </c>
      <c r="E8" s="2">
        <v>3.2000000000000001E-2</v>
      </c>
      <c r="F8" s="2">
        <v>7.4999999999999997E-2</v>
      </c>
      <c r="G8" s="3">
        <f t="shared" si="12"/>
        <v>1.237077200501246</v>
      </c>
      <c r="H8" s="12">
        <f t="shared" si="0"/>
        <v>1.16453183726337E-2</v>
      </c>
      <c r="I8" s="23">
        <f t="shared" si="1"/>
        <v>0.8</v>
      </c>
      <c r="J8" s="24">
        <f t="shared" si="2"/>
        <v>0.98058067569092011</v>
      </c>
      <c r="K8" s="24">
        <f t="shared" si="3"/>
        <v>0.78446454055273618</v>
      </c>
      <c r="L8" s="13">
        <f t="shared" si="4"/>
        <v>-2.9505461538461617</v>
      </c>
      <c r="M8" s="13">
        <f t="shared" si="5"/>
        <v>7.0828199999999999</v>
      </c>
      <c r="N8" s="5">
        <f t="shared" si="6"/>
        <v>-0.41657788195184431</v>
      </c>
      <c r="O8" s="6">
        <f t="shared" si="7"/>
        <v>0.51282051282051289</v>
      </c>
      <c r="R8" s="15">
        <f t="shared" si="8"/>
        <v>10.045439999999999</v>
      </c>
      <c r="S8" s="15">
        <f t="shared" si="9"/>
        <v>5.94140625</v>
      </c>
      <c r="T8" s="15">
        <f t="shared" si="10"/>
        <v>47.088000000000008</v>
      </c>
      <c r="U8" s="15">
        <f t="shared" si="11"/>
        <v>0.41025641025641024</v>
      </c>
    </row>
    <row r="9" spans="3:21" ht="16" thickBot="1" x14ac:dyDescent="0.4">
      <c r="C9" s="1">
        <v>4.4999999999999998E-2</v>
      </c>
      <c r="D9" s="27">
        <v>6.7000000000000004E-2</v>
      </c>
      <c r="E9" s="27">
        <v>6.2E-2</v>
      </c>
      <c r="F9" s="27">
        <v>6.8000000000000005E-2</v>
      </c>
      <c r="G9" s="3">
        <f t="shared" si="12"/>
        <v>1.1465339070433112</v>
      </c>
      <c r="H9" s="12">
        <f t="shared" si="0"/>
        <v>2.1484086985487656E-2</v>
      </c>
      <c r="I9" s="25">
        <f t="shared" si="1"/>
        <v>1.3777777777777778</v>
      </c>
      <c r="J9" s="26">
        <f t="shared" si="2"/>
        <v>1.0074350466081317</v>
      </c>
      <c r="K9" s="26">
        <f t="shared" si="3"/>
        <v>1.3880216197712036</v>
      </c>
      <c r="L9" s="13">
        <f t="shared" si="4"/>
        <v>-3.0092541044776158</v>
      </c>
      <c r="M9" s="13">
        <f t="shared" si="5"/>
        <v>2.3740200000000011</v>
      </c>
      <c r="N9" s="7">
        <f t="shared" si="6"/>
        <v>-1.2675774022449744</v>
      </c>
      <c r="O9" s="8">
        <f t="shared" si="7"/>
        <v>0.67164179104477606</v>
      </c>
      <c r="R9" s="15">
        <f t="shared" si="8"/>
        <v>37.70964</v>
      </c>
      <c r="S9" s="15">
        <f t="shared" si="9"/>
        <v>1.1677939646201876</v>
      </c>
      <c r="T9" s="15">
        <f t="shared" si="10"/>
        <v>82.717920000000007</v>
      </c>
      <c r="U9" s="15">
        <f t="shared" si="11"/>
        <v>0.9253731343283581</v>
      </c>
    </row>
    <row r="10" spans="3:21" x14ac:dyDescent="0.35">
      <c r="K10" s="30">
        <f>AVERAGE(K4:K9)</f>
        <v>0.8676482522035136</v>
      </c>
    </row>
    <row r="30" spans="1:8" ht="15" x14ac:dyDescent="0.35">
      <c r="A30" s="18" t="s">
        <v>17</v>
      </c>
      <c r="B30" s="18" t="s">
        <v>18</v>
      </c>
      <c r="C30" s="18" t="s">
        <v>19</v>
      </c>
      <c r="D30" s="18" t="s">
        <v>16</v>
      </c>
      <c r="E30" s="18" t="s">
        <v>8</v>
      </c>
      <c r="G30" s="18" t="s">
        <v>20</v>
      </c>
      <c r="H30" s="18" t="s">
        <v>21</v>
      </c>
    </row>
    <row r="31" spans="1:8" ht="15.5" x14ac:dyDescent="0.35">
      <c r="A31" s="16">
        <v>3.5</v>
      </c>
      <c r="B31" s="17">
        <f>A31/3600</f>
        <v>9.7222222222222219E-4</v>
      </c>
      <c r="C31" s="16">
        <v>115</v>
      </c>
      <c r="D31" s="17">
        <f>(C31-75)/1000</f>
        <v>0.04</v>
      </c>
      <c r="E31" s="19">
        <f>(1.875*B31)/((4.43)*(G31))</f>
        <v>1.2859175131677951</v>
      </c>
      <c r="G31" s="28">
        <f>D31^2.5</f>
        <v>3.2000000000000008E-4</v>
      </c>
      <c r="H31" s="28">
        <f>B31^0.4</f>
        <v>6.2388740388557011E-2</v>
      </c>
    </row>
    <row r="32" spans="1:8" ht="15.5" x14ac:dyDescent="0.35">
      <c r="A32" s="16">
        <v>6</v>
      </c>
      <c r="B32" s="17">
        <f t="shared" ref="B32:B36" si="13">A32/3600</f>
        <v>1.6666666666666668E-3</v>
      </c>
      <c r="C32" s="16">
        <v>138</v>
      </c>
      <c r="D32" s="17">
        <f t="shared" ref="D32:D36" si="14">(C32-75)/1000</f>
        <v>6.3E-2</v>
      </c>
      <c r="E32" s="19">
        <f>(1.875*B32)/((4.43)*(G32))</f>
        <v>0.7081005338722689</v>
      </c>
      <c r="G32" s="28">
        <f t="shared" ref="G32:G36" si="15">D32^2.5</f>
        <v>9.9621109359412452E-4</v>
      </c>
      <c r="H32" s="28">
        <f t="shared" ref="H32:H36" si="16">B32^0.4</f>
        <v>7.7399739650057628E-2</v>
      </c>
    </row>
    <row r="33" spans="1:8" ht="15.5" x14ac:dyDescent="0.35">
      <c r="A33" s="16">
        <v>7</v>
      </c>
      <c r="B33" s="17">
        <f t="shared" si="13"/>
        <v>1.9444444444444444E-3</v>
      </c>
      <c r="C33" s="16">
        <v>153</v>
      </c>
      <c r="D33" s="17">
        <f t="shared" si="14"/>
        <v>7.8E-2</v>
      </c>
      <c r="E33" s="19">
        <f t="shared" ref="E33:E36" si="17">(1.875*B33)/((4.43)*(G33))</f>
        <v>0.48434696014056888</v>
      </c>
      <c r="G33" s="28">
        <f t="shared" si="15"/>
        <v>1.6991687285258048E-3</v>
      </c>
      <c r="H33" s="28">
        <f t="shared" si="16"/>
        <v>8.2322436485857353E-2</v>
      </c>
    </row>
    <row r="34" spans="1:8" ht="15.5" x14ac:dyDescent="0.35">
      <c r="A34" s="16">
        <v>9</v>
      </c>
      <c r="B34" s="17">
        <f t="shared" si="13"/>
        <v>2.5000000000000001E-3</v>
      </c>
      <c r="C34" s="16">
        <v>168</v>
      </c>
      <c r="D34" s="17">
        <f t="shared" si="14"/>
        <v>9.2999999999999999E-2</v>
      </c>
      <c r="E34" s="19">
        <f t="shared" si="17"/>
        <v>0.40117160235349669</v>
      </c>
      <c r="G34" s="28">
        <f t="shared" si="15"/>
        <v>2.6375905089683666E-3</v>
      </c>
      <c r="H34" s="28">
        <f t="shared" si="16"/>
        <v>9.1028210151304009E-2</v>
      </c>
    </row>
    <row r="35" spans="1:8" ht="15.5" x14ac:dyDescent="0.35">
      <c r="A35" s="16">
        <v>12</v>
      </c>
      <c r="B35" s="17">
        <f t="shared" si="13"/>
        <v>3.3333333333333335E-3</v>
      </c>
      <c r="C35" s="16">
        <v>175</v>
      </c>
      <c r="D35" s="17">
        <f t="shared" si="14"/>
        <v>0.1</v>
      </c>
      <c r="E35" s="19">
        <f t="shared" si="17"/>
        <v>0.44614526808244598</v>
      </c>
      <c r="G35" s="28">
        <f t="shared" si="15"/>
        <v>3.162277660168382E-3</v>
      </c>
      <c r="H35" s="28">
        <f t="shared" si="16"/>
        <v>0.10212956876001349</v>
      </c>
    </row>
    <row r="36" spans="1:8" ht="15.5" x14ac:dyDescent="0.35">
      <c r="A36" s="16">
        <v>16</v>
      </c>
      <c r="B36" s="17">
        <f t="shared" si="13"/>
        <v>4.4444444444444444E-3</v>
      </c>
      <c r="C36" s="16">
        <v>190</v>
      </c>
      <c r="D36" s="17">
        <f t="shared" si="14"/>
        <v>0.115</v>
      </c>
      <c r="E36" s="19">
        <f t="shared" si="17"/>
        <v>0.41944056222865295</v>
      </c>
      <c r="G36" s="28">
        <f t="shared" si="15"/>
        <v>4.4848157013415817E-3</v>
      </c>
      <c r="H36" s="28">
        <f t="shared" si="16"/>
        <v>0.11458479517249859</v>
      </c>
    </row>
    <row r="37" spans="1:8" x14ac:dyDescent="0.35">
      <c r="E37" s="30">
        <f>AVERAGE(E31:E36)</f>
        <v>0.62418707330753798</v>
      </c>
    </row>
  </sheetData>
  <mergeCells count="4">
    <mergeCell ref="S2:S3"/>
    <mergeCell ref="T2:T3"/>
    <mergeCell ref="U2:U3"/>
    <mergeCell ref="R2:R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56F57-A946-416B-81F7-7919C86C49CC}">
  <dimension ref="B4:G11"/>
  <sheetViews>
    <sheetView zoomScale="64" zoomScaleNormal="64" workbookViewId="0">
      <selection activeCell="H33" sqref="H33"/>
    </sheetView>
  </sheetViews>
  <sheetFormatPr defaultRowHeight="14.5" x14ac:dyDescent="0.35"/>
  <sheetData>
    <row r="4" spans="2:7" ht="15.5" x14ac:dyDescent="0.35">
      <c r="B4" s="10" t="s">
        <v>5</v>
      </c>
      <c r="C4" s="10" t="s">
        <v>13</v>
      </c>
      <c r="D4" s="10" t="s">
        <v>15</v>
      </c>
      <c r="E4" s="10" t="s">
        <v>16</v>
      </c>
      <c r="F4" s="10" t="s">
        <v>8</v>
      </c>
      <c r="G4" s="10" t="s">
        <v>14</v>
      </c>
    </row>
    <row r="5" spans="2:7" ht="15.5" x14ac:dyDescent="0.35">
      <c r="B5" s="9">
        <v>3.5</v>
      </c>
      <c r="C5" s="9">
        <f>B5/3600</f>
        <v>9.7222222222222219E-4</v>
      </c>
      <c r="D5" s="9">
        <v>115</v>
      </c>
      <c r="E5" s="9">
        <f>D5/1000</f>
        <v>0.115</v>
      </c>
      <c r="F5" s="9">
        <f t="shared" ref="F5:F10" si="0">C5*15/(8*(D5*10^(-3))^2.5*(2*9.81)^0.5)</f>
        <v>9.1764079658912992E-2</v>
      </c>
      <c r="G5" s="9">
        <f>C5^(2/5)</f>
        <v>6.2388740388557011E-2</v>
      </c>
    </row>
    <row r="6" spans="2:7" ht="15.5" x14ac:dyDescent="0.35">
      <c r="B6" s="4">
        <v>6</v>
      </c>
      <c r="C6" s="4">
        <f t="shared" ref="C6:C10" si="1">B6/3600</f>
        <v>1.6666666666666668E-3</v>
      </c>
      <c r="D6" s="4">
        <v>138</v>
      </c>
      <c r="E6" s="4">
        <f t="shared" ref="E6:E10" si="2">D6/1000</f>
        <v>0.13800000000000001</v>
      </c>
      <c r="F6" s="4">
        <f t="shared" si="0"/>
        <v>9.9724715075173775E-2</v>
      </c>
      <c r="G6" s="4">
        <f t="shared" ref="G6:G10" si="3">C6^(2/5)</f>
        <v>7.7399739650057628E-2</v>
      </c>
    </row>
    <row r="7" spans="2:7" ht="15.5" x14ac:dyDescent="0.35">
      <c r="B7" s="9">
        <v>7</v>
      </c>
      <c r="C7" s="9">
        <f t="shared" si="1"/>
        <v>1.9444444444444444E-3</v>
      </c>
      <c r="D7" s="9">
        <v>153</v>
      </c>
      <c r="E7" s="9">
        <f t="shared" si="2"/>
        <v>0.153</v>
      </c>
      <c r="F7" s="9">
        <f t="shared" si="0"/>
        <v>8.989152179089091E-2</v>
      </c>
      <c r="G7" s="9">
        <f t="shared" si="3"/>
        <v>8.2322436485857353E-2</v>
      </c>
    </row>
    <row r="8" spans="2:7" ht="15.5" x14ac:dyDescent="0.35">
      <c r="B8" s="4">
        <v>9</v>
      </c>
      <c r="C8" s="4">
        <f t="shared" si="1"/>
        <v>2.5000000000000001E-3</v>
      </c>
      <c r="D8" s="4">
        <v>168</v>
      </c>
      <c r="E8" s="4">
        <f t="shared" si="2"/>
        <v>0.16800000000000001</v>
      </c>
      <c r="F8" s="4">
        <f t="shared" si="0"/>
        <v>9.1478403140935971E-2</v>
      </c>
      <c r="G8" s="4">
        <f t="shared" si="3"/>
        <v>9.1028210151304009E-2</v>
      </c>
    </row>
    <row r="9" spans="2:7" ht="15.5" x14ac:dyDescent="0.35">
      <c r="B9" s="9">
        <v>12</v>
      </c>
      <c r="C9" s="9">
        <f t="shared" si="1"/>
        <v>3.3333333333333335E-3</v>
      </c>
      <c r="D9" s="9">
        <v>175</v>
      </c>
      <c r="E9" s="9">
        <f t="shared" si="2"/>
        <v>0.17499999999999999</v>
      </c>
      <c r="F9" s="9">
        <f t="shared" si="0"/>
        <v>0.1101375456116279</v>
      </c>
      <c r="G9" s="9">
        <f t="shared" si="3"/>
        <v>0.10212956876001349</v>
      </c>
    </row>
    <row r="10" spans="2:7" ht="15.5" x14ac:dyDescent="0.35">
      <c r="B10" s="4">
        <v>16</v>
      </c>
      <c r="C10" s="4">
        <f t="shared" si="1"/>
        <v>4.4444444444444444E-3</v>
      </c>
      <c r="D10" s="4">
        <v>190</v>
      </c>
      <c r="E10" s="4">
        <f t="shared" si="2"/>
        <v>0.19</v>
      </c>
      <c r="F10" s="4">
        <f t="shared" si="0"/>
        <v>0.11955981931746247</v>
      </c>
      <c r="G10" s="4">
        <f t="shared" si="3"/>
        <v>0.11458479517249859</v>
      </c>
    </row>
    <row r="11" spans="2:7" ht="15.5" x14ac:dyDescent="0.35">
      <c r="F11" s="11">
        <f>AVERAGE(F5:F10)</f>
        <v>0.10042601409916734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PART 1</vt:lpstr>
      <vt:lpstr>part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 ayyash</dc:creator>
  <cp:lastModifiedBy>Majd Raddad</cp:lastModifiedBy>
  <dcterms:created xsi:type="dcterms:W3CDTF">2024-03-19T12:44:59Z</dcterms:created>
  <dcterms:modified xsi:type="dcterms:W3CDTF">2024-03-25T22:03:36Z</dcterms:modified>
</cp:coreProperties>
</file>