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s94LqEbDtphRhVagy2ljNR8xWMgea29KrWryYdwbO0="/>
    </ext>
  </extLst>
</workbook>
</file>

<file path=xl/sharedStrings.xml><?xml version="1.0" encoding="utf-8"?>
<sst xmlns="http://schemas.openxmlformats.org/spreadsheetml/2006/main" count="57" uniqueCount="23">
  <si>
    <t>Y₁ (mm)</t>
  </si>
  <si>
    <t>V (m3)</t>
  </si>
  <si>
    <r>
      <rPr>
        <rFont val="Times New Roman"/>
        <color theme="1"/>
        <sz val="10.0"/>
      </rPr>
      <t xml:space="preserve">W </t>
    </r>
    <r>
      <rPr>
        <rFont val="Times New Roman"/>
        <color theme="1"/>
        <sz val="9.0"/>
      </rPr>
      <t xml:space="preserve">assembly </t>
    </r>
    <r>
      <rPr>
        <rFont val="Times New Roman"/>
        <color theme="1"/>
        <sz val="10.0"/>
      </rPr>
      <t>(Kg)</t>
    </r>
  </si>
  <si>
    <r>
      <rPr>
        <rFont val="Times New Roman"/>
        <color rgb="FF000000"/>
        <sz val="11.0"/>
      </rPr>
      <t>Y</t>
    </r>
    <r>
      <rPr>
        <rFont val="Times New Roman"/>
        <color rgb="FF000000"/>
        <sz val="8.0"/>
      </rPr>
      <t>bar</t>
    </r>
    <r>
      <rPr>
        <rFont val="Times New Roman"/>
        <color rgb="FF000000"/>
        <sz val="11.0"/>
      </rPr>
      <t xml:space="preserve"> (mm)</t>
    </r>
  </si>
  <si>
    <t>L (m)</t>
  </si>
  <si>
    <t>w jockey (Kg)</t>
  </si>
  <si>
    <t>A (mm)</t>
  </si>
  <si>
    <t>D (m)</t>
  </si>
  <si>
    <t>-</t>
  </si>
  <si>
    <t>position of jockey weight , X₁ (mm)</t>
  </si>
  <si>
    <t>I</t>
  </si>
  <si>
    <t>theta in rad for slope calculations</t>
  </si>
  <si>
    <t>Ybar (mm)</t>
  </si>
  <si>
    <t>slope of dx/dϴ</t>
  </si>
  <si>
    <t>GM(mm)</t>
  </si>
  <si>
    <r>
      <rPr>
        <rFont val="Times New Roman"/>
        <color rgb="FF000000"/>
        <sz val="11.0"/>
      </rPr>
      <t>CM</t>
    </r>
    <r>
      <rPr>
        <rFont val="Times New Roman"/>
        <color rgb="FF000000"/>
        <sz val="8.0"/>
      </rPr>
      <t>experimental</t>
    </r>
    <r>
      <rPr>
        <rFont val="Times New Roman"/>
        <color rgb="FF000000"/>
        <sz val="11.0"/>
      </rPr>
      <t xml:space="preserve"> (mm)</t>
    </r>
  </si>
  <si>
    <r>
      <rPr>
        <rFont val="Times New Roman"/>
        <color rgb="FF000000"/>
        <sz val="11.0"/>
      </rPr>
      <t>CM</t>
    </r>
    <r>
      <rPr>
        <rFont val="Times New Roman"/>
        <color rgb="FF000000"/>
        <sz val="8.0"/>
      </rPr>
      <t>experimental</t>
    </r>
    <r>
      <rPr>
        <rFont val="Times New Roman"/>
        <color rgb="FF000000"/>
        <sz val="11.0"/>
      </rPr>
      <t xml:space="preserve"> (m)</t>
    </r>
  </si>
  <si>
    <t>H</t>
  </si>
  <si>
    <t>BM</t>
  </si>
  <si>
    <t>CB</t>
  </si>
  <si>
    <r>
      <rPr>
        <rFont val="Times New Roman"/>
        <color rgb="FF000000"/>
        <sz val="11.0"/>
      </rPr>
      <t>CM</t>
    </r>
    <r>
      <rPr>
        <rFont val="Times New Roman"/>
        <color rgb="FF000000"/>
        <sz val="8.0"/>
      </rPr>
      <t>theoretical</t>
    </r>
    <r>
      <rPr>
        <rFont val="Times New Roman"/>
        <color rgb="FF000000"/>
        <sz val="11.0"/>
      </rPr>
      <t xml:space="preserve"> (m)</t>
    </r>
  </si>
  <si>
    <r>
      <rPr>
        <rFont val="Times New Roman"/>
        <color rgb="FF000000"/>
        <sz val="11.0"/>
      </rPr>
      <t>CM</t>
    </r>
    <r>
      <rPr>
        <rFont val="Times New Roman"/>
        <color rgb="FF000000"/>
        <sz val="8.0"/>
      </rPr>
      <t>theoretical</t>
    </r>
    <r>
      <rPr>
        <rFont val="Times New Roman"/>
        <color rgb="FF000000"/>
        <sz val="11.0"/>
      </rPr>
      <t xml:space="preserve"> (mm)</t>
    </r>
  </si>
  <si>
    <t>Avarage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</si>
</sst>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00"/>
  </numFmts>
  <fonts count="7">
    <font>
      <sz val="10.0"/>
      <color rgb="FF000000"/>
      <name val="Arial"/>
      <scheme val="minor"/>
    </font>
    <font>
      <sz val="10.0"/>
      <color theme="1"/>
      <name val="Times New Roman"/>
    </font>
    <font>
      <sz val="10.0"/>
      <color rgb="FF000000"/>
      <name val="Times New Roman"/>
    </font>
    <font>
      <sz val="11.0"/>
      <color rgb="FF000000"/>
      <name val="Times New Roman"/>
    </font>
    <font/>
    <font>
      <sz val="12.0"/>
      <color rgb="FF000000"/>
      <name val="Times New Roman"/>
    </font>
    <font>
      <sz val="11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B3CEFA"/>
        <bgColor rgb="FFB3CEFA"/>
      </patternFill>
    </fill>
    <fill>
      <patternFill patternType="solid">
        <fgColor rgb="FFD8D8D8"/>
        <bgColor rgb="FFD8D8D8"/>
      </patternFill>
    </fill>
    <fill>
      <patternFill patternType="solid">
        <fgColor rgb="FFFFC499"/>
        <bgColor rgb="FFFFC499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1" fillId="2" fontId="1" numFmtId="0" xfId="0" applyAlignment="1" applyBorder="1" applyFill="1" applyFont="1">
      <alignment horizontal="center" vertical="center"/>
    </xf>
    <xf borderId="4" fillId="0" fontId="4" numFmtId="0" xfId="0" applyBorder="1" applyFont="1"/>
    <xf borderId="2" fillId="0" fontId="4" numFmtId="0" xfId="0" applyBorder="1" applyFont="1"/>
    <xf borderId="5" fillId="3" fontId="3" numFmtId="0" xfId="0" applyAlignment="1" applyBorder="1" applyFill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3" fontId="1" numFmtId="0" xfId="0" applyAlignment="1" applyBorder="1" applyFont="1">
      <alignment horizontal="center" vertical="center"/>
    </xf>
    <xf borderId="7" fillId="0" fontId="3" numFmtId="0" xfId="0" applyAlignment="1" applyBorder="1" applyFont="1">
      <alignment horizontal="center" readingOrder="0" vertical="center"/>
    </xf>
    <xf borderId="7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6" fillId="3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center" vertical="center"/>
    </xf>
    <xf borderId="1" fillId="4" fontId="3" numFmtId="0" xfId="0" applyAlignment="1" applyBorder="1" applyFill="1" applyFont="1">
      <alignment horizontal="center" vertical="center"/>
    </xf>
    <xf borderId="6" fillId="4" fontId="5" numFmtId="0" xfId="0" applyBorder="1" applyFont="1"/>
    <xf borderId="0" fillId="0" fontId="3" numFmtId="0" xfId="0" applyAlignment="1" applyFon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6" fillId="0" fontId="1" numFmtId="164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center" shrinkToFit="0" vertical="center" wrapText="1"/>
    </xf>
    <xf borderId="6" fillId="4" fontId="6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1" numFmtId="165" xfId="0" applyAlignment="1" applyBorder="1" applyFont="1" applyNumberFormat="1">
      <alignment horizontal="center" vertical="center"/>
    </xf>
    <xf borderId="10" fillId="4" fontId="1" numFmtId="0" xfId="0" applyAlignment="1" applyBorder="1" applyFont="1">
      <alignment horizontal="center" vertical="center"/>
    </xf>
    <xf borderId="11" fillId="0" fontId="4" numFmtId="0" xfId="0" applyBorder="1" applyFont="1"/>
    <xf borderId="12" fillId="4" fontId="3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" fillId="4" fontId="1" numFmtId="0" xfId="0" applyAlignment="1" applyBorder="1" applyFont="1">
      <alignment horizontal="center" vertical="center"/>
    </xf>
    <xf borderId="13" fillId="4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9" fillId="0" fontId="1" numFmtId="164" xfId="0" applyAlignment="1" applyBorder="1" applyFont="1" applyNumberFormat="1">
      <alignment horizontal="center" vertical="center"/>
    </xf>
    <xf borderId="14" fillId="0" fontId="1" numFmtId="165" xfId="0" applyAlignment="1" applyBorder="1" applyFont="1" applyNumberFormat="1">
      <alignment horizontal="center" vertical="center"/>
    </xf>
    <xf borderId="0" fillId="0" fontId="1" numFmtId="2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Arial"/>
              </a:defRPr>
            </a:pPr>
            <a:r>
              <a:rPr b="0" i="0">
                <a:solidFill>
                  <a:srgbClr val="757575"/>
                </a:solidFill>
                <a:latin typeface="Arial"/>
              </a:rPr>
              <a:t>Jockey position (x) vs tilt angle in degrees (ϴ)</a:t>
            </a:r>
          </a:p>
        </c:rich>
      </c:tx>
      <c:overlay val="0"/>
    </c:title>
    <c:plotArea>
      <c:layout/>
      <c:lineChart>
        <c:ser>
          <c:idx val="0"/>
          <c:order val="0"/>
          <c:tx>
            <c:v>Y₁ = 105mm</c:v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4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Sheet1!$O$7:$O$12</c:f>
            </c:strRef>
          </c:cat>
          <c:val>
            <c:numRef>
              <c:f>Sheet1!$P$7:$P$12</c:f>
              <c:numCache/>
            </c:numRef>
          </c:val>
          <c:smooth val="0"/>
        </c:ser>
        <c:ser>
          <c:idx val="1"/>
          <c:order val="1"/>
          <c:tx>
            <c:v>Y₁ = 165mm</c:v>
          </c:tx>
          <c:spPr>
            <a:ln cmpd="sng">
              <a:solidFill>
                <a:srgbClr val="EA4335"/>
              </a:solidFill>
            </a:ln>
          </c:spPr>
          <c:marker>
            <c:symbol val="circle"/>
            <c:size val="4"/>
            <c:spPr>
              <a:solidFill>
                <a:srgbClr val="EA4335"/>
              </a:solidFill>
              <a:ln cmpd="sng">
                <a:solidFill>
                  <a:srgbClr val="EA4335"/>
                </a:solidFill>
              </a:ln>
            </c:spPr>
          </c:marker>
          <c:cat>
            <c:strRef>
              <c:f>Sheet1!$O$7:$O$12</c:f>
            </c:strRef>
          </c:cat>
          <c:val>
            <c:numRef>
              <c:f>Sheet1!$Q$7:$Q$12</c:f>
              <c:numCache/>
            </c:numRef>
          </c:val>
          <c:smooth val="0"/>
        </c:ser>
        <c:ser>
          <c:idx val="2"/>
          <c:order val="2"/>
          <c:tx>
            <c:v>Y₁ = 225mm</c:v>
          </c:tx>
          <c:spPr>
            <a:ln cmpd="sng">
              <a:solidFill>
                <a:srgbClr val="FBBC04"/>
              </a:solidFill>
            </a:ln>
          </c:spPr>
          <c:marker>
            <c:symbol val="circle"/>
            <c:size val="4"/>
            <c:spPr>
              <a:solidFill>
                <a:srgbClr val="FBBC04"/>
              </a:solidFill>
              <a:ln cmpd="sng">
                <a:solidFill>
                  <a:srgbClr val="FBBC04"/>
                </a:solidFill>
              </a:ln>
            </c:spPr>
          </c:marker>
          <c:cat>
            <c:strRef>
              <c:f>Sheet1!$O$7:$O$12</c:f>
            </c:strRef>
          </c:cat>
          <c:val>
            <c:numRef>
              <c:f>Sheet1!$R$7:$R$12</c:f>
              <c:numCache/>
            </c:numRef>
          </c:val>
          <c:smooth val="0"/>
        </c:ser>
        <c:ser>
          <c:idx val="3"/>
          <c:order val="3"/>
          <c:tx>
            <c:v>Y₁ = 285mm</c:v>
          </c:tx>
          <c:spPr>
            <a:ln cmpd="sng">
              <a:solidFill>
                <a:srgbClr val="34A853"/>
              </a:solidFill>
            </a:ln>
          </c:spPr>
          <c:marker>
            <c:symbol val="circle"/>
            <c:size val="4"/>
            <c:spPr>
              <a:solidFill>
                <a:srgbClr val="34A853"/>
              </a:solidFill>
              <a:ln cmpd="sng">
                <a:solidFill>
                  <a:srgbClr val="34A853"/>
                </a:solidFill>
              </a:ln>
            </c:spPr>
          </c:marker>
          <c:cat>
            <c:strRef>
              <c:f>Sheet1!$O$7:$O$12</c:f>
            </c:strRef>
          </c:cat>
          <c:val>
            <c:numRef>
              <c:f>Sheet1!$S$7:$S$12</c:f>
              <c:numCache/>
            </c:numRef>
          </c:val>
          <c:smooth val="0"/>
        </c:ser>
        <c:ser>
          <c:idx val="4"/>
          <c:order val="4"/>
          <c:tx>
            <c:v>Y₁ = 345mm</c:v>
          </c:tx>
          <c:spPr>
            <a:ln cmpd="sng">
              <a:solidFill>
                <a:srgbClr val="FF6D01"/>
              </a:solidFill>
            </a:ln>
          </c:spPr>
          <c:marker>
            <c:symbol val="circle"/>
            <c:size val="4"/>
            <c:spPr>
              <a:solidFill>
                <a:srgbClr val="FF6D01"/>
              </a:solidFill>
              <a:ln cmpd="sng">
                <a:solidFill>
                  <a:srgbClr val="FF6D01"/>
                </a:solidFill>
              </a:ln>
            </c:spPr>
          </c:marker>
          <c:cat>
            <c:strRef>
              <c:f>Sheet1!$O$7:$O$12</c:f>
            </c:strRef>
          </c:cat>
          <c:val>
            <c:numRef>
              <c:f>Sheet1!$T$7:$T$12</c:f>
              <c:numCache/>
            </c:numRef>
          </c:val>
          <c:smooth val="0"/>
        </c:ser>
        <c:axId val="358395247"/>
        <c:axId val="1976963384"/>
      </c:lineChart>
      <c:catAx>
        <c:axId val="358395247"/>
        <c:scaling>
          <c:orientation val="minMax"/>
          <c:max val="46.0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>
                    <a:solidFill>
                      <a:srgbClr val="000000"/>
                    </a:solidFill>
                    <a:latin typeface="Arial"/>
                  </a:rPr>
                  <a:t> X₁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976963384"/>
      </c:catAx>
      <c:valAx>
        <c:axId val="1976963384"/>
        <c:scaling>
          <c:orientation val="minMax"/>
          <c:max val="8.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b="0" i="0">
                    <a:solidFill>
                      <a:srgbClr val="000000"/>
                    </a:solidFill>
                    <a:latin typeface="Arial"/>
                  </a:rPr>
                  <a:t>ϴ (deg)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35839524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x Vs. θ</a:t>
            </a:r>
          </a:p>
        </c:rich>
      </c:tx>
      <c:overlay val="0"/>
    </c:title>
    <c:plotArea>
      <c:layout>
        <c:manualLayout>
          <c:xMode val="edge"/>
          <c:yMode val="edge"/>
          <c:x val="0.05895579126762552"/>
          <c:y val="0.07292414426709914"/>
          <c:w val="0.8411739092037057"/>
          <c:h val="0.855558608139765"/>
        </c:manualLayout>
      </c:layout>
      <c:scatterChart>
        <c:scatterStyle val="lineMarker"/>
        <c:varyColors val="0"/>
        <c:ser>
          <c:idx val="0"/>
          <c:order val="0"/>
          <c:tx>
            <c:v>Y1=105 mm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Sheet1!$O$6:$O$12</c:f>
            </c:numRef>
          </c:xVal>
          <c:yVal>
            <c:numRef>
              <c:f>Sheet1!$P$6:$P$12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85261"/>
        <c:axId val="1549171419"/>
      </c:scatterChart>
      <c:valAx>
        <c:axId val="5708852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Angle (degrees)</a:t>
                </a:r>
              </a:p>
            </c:rich>
          </c:tx>
          <c:layout>
            <c:manualLayout>
              <c:xMode val="edge"/>
              <c:yMode val="edge"/>
              <c:x val="0.4366956516061155"/>
              <c:y val="0.94724137472637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49171419"/>
      </c:valAx>
      <c:valAx>
        <c:axId val="15491714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Position of th jocky weight (mm)</a:t>
                </a:r>
              </a:p>
            </c:rich>
          </c:tx>
          <c:layout>
            <c:manualLayout>
              <c:xMode val="edge"/>
              <c:yMode val="edge"/>
              <c:x val="0.015548768260911816"/>
              <c:y val="0.306149803872374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70885261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Gradient of stability line dx/dθ vs CG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Sheet1!$D$16:$D$21</c:f>
            </c:numRef>
          </c:xVal>
          <c:yVal>
            <c:numRef>
              <c:f>Sheet1!$X$18:$X$22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156338"/>
        <c:axId val="1264142998"/>
      </c:scatterChart>
      <c:valAx>
        <c:axId val="9581563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CG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64142998"/>
      </c:valAx>
      <c:valAx>
        <c:axId val="12641429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dx/dθ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5815633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65</xdr:row>
      <xdr:rowOff>57150</xdr:rowOff>
    </xdr:from>
    <xdr:ext cx="7486650" cy="3533775"/>
    <xdr:graphicFrame>
      <xdr:nvGraphicFramePr>
        <xdr:cNvPr id="995377247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333375</xdr:colOff>
      <xdr:row>28</xdr:row>
      <xdr:rowOff>152400</xdr:rowOff>
    </xdr:from>
    <xdr:ext cx="11249025" cy="6572250"/>
    <xdr:graphicFrame>
      <xdr:nvGraphicFramePr>
        <xdr:cNvPr id="75324059" name="Chart 2" title="رسم بياني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628650</xdr:colOff>
      <xdr:row>25</xdr:row>
      <xdr:rowOff>0</xdr:rowOff>
    </xdr:from>
    <xdr:ext cx="7762875" cy="5010150"/>
    <xdr:graphicFrame>
      <xdr:nvGraphicFramePr>
        <xdr:cNvPr id="2110997408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15.88"/>
    <col customWidth="1" min="7" max="11" width="12.63"/>
    <col customWidth="1" min="12" max="12" width="13.25"/>
    <col customWidth="1" min="13" max="25" width="12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ht="15.75" customHeight="1">
      <c r="A2" s="1"/>
      <c r="B2" s="3" t="s">
        <v>0</v>
      </c>
      <c r="C2" s="4">
        <v>345.0</v>
      </c>
      <c r="D2" s="5" t="s">
        <v>1</v>
      </c>
      <c r="E2" s="6">
        <v>0.002821</v>
      </c>
      <c r="F2" s="5" t="s">
        <v>2</v>
      </c>
      <c r="G2" s="6">
        <v>2.821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ht="15.75" customHeight="1">
      <c r="A3" s="1"/>
      <c r="B3" s="3" t="s">
        <v>3</v>
      </c>
      <c r="C3" s="4">
        <v>92.0</v>
      </c>
      <c r="D3" s="5" t="s">
        <v>4</v>
      </c>
      <c r="E3" s="6">
        <v>0.3601</v>
      </c>
      <c r="F3" s="5" t="s">
        <v>5</v>
      </c>
      <c r="G3" s="6">
        <v>0.391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</row>
    <row r="4" ht="15.75" customHeight="1">
      <c r="A4" s="1"/>
      <c r="B4" s="3" t="s">
        <v>6</v>
      </c>
      <c r="C4" s="7">
        <f>C3-C2/7.21</f>
        <v>44.14979196</v>
      </c>
      <c r="D4" s="5" t="s">
        <v>7</v>
      </c>
      <c r="E4" s="6">
        <v>0.2018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</row>
    <row r="5" ht="15.75" customHeight="1">
      <c r="A5" s="1"/>
      <c r="B5" s="8"/>
      <c r="C5" s="8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8">
        <v>-45.0</v>
      </c>
      <c r="P6" s="8">
        <v>-6.8</v>
      </c>
      <c r="Q6" s="8" t="s">
        <v>8</v>
      </c>
      <c r="R6" s="8" t="s">
        <v>8</v>
      </c>
      <c r="S6" s="8" t="s">
        <v>8</v>
      </c>
      <c r="T6" s="8" t="s">
        <v>8</v>
      </c>
      <c r="U6" s="1"/>
      <c r="V6" s="1"/>
      <c r="W6" s="1"/>
      <c r="X6" s="1"/>
      <c r="Y6" s="1"/>
      <c r="Z6" s="2"/>
    </row>
    <row r="7" ht="15.75" customHeight="1">
      <c r="A7" s="1"/>
      <c r="B7" s="9"/>
      <c r="C7" s="10" t="s">
        <v>9</v>
      </c>
      <c r="D7" s="11"/>
      <c r="E7" s="11"/>
      <c r="F7" s="11"/>
      <c r="G7" s="11"/>
      <c r="H7" s="11"/>
      <c r="I7" s="12"/>
      <c r="J7" s="1"/>
      <c r="K7" s="1"/>
      <c r="L7" s="1"/>
      <c r="M7" s="1"/>
      <c r="N7" s="1"/>
      <c r="O7" s="8">
        <v>-30.0</v>
      </c>
      <c r="P7" s="8">
        <v>-4.7</v>
      </c>
      <c r="Q7" s="8">
        <v>-5.5</v>
      </c>
      <c r="R7" s="8">
        <v>-6.4</v>
      </c>
      <c r="S7" s="8">
        <v>-7.8</v>
      </c>
      <c r="T7" s="8" t="s">
        <v>8</v>
      </c>
      <c r="U7" s="1"/>
      <c r="V7" s="1"/>
      <c r="W7" s="1"/>
      <c r="X7" s="1"/>
      <c r="Y7" s="1"/>
      <c r="Z7" s="2"/>
    </row>
    <row r="8" ht="15.75" customHeight="1">
      <c r="A8" s="1"/>
      <c r="B8" s="13" t="s">
        <v>0</v>
      </c>
      <c r="C8" s="14">
        <v>-45.0</v>
      </c>
      <c r="D8" s="14">
        <v>-30.0</v>
      </c>
      <c r="E8" s="14">
        <v>-15.0</v>
      </c>
      <c r="F8" s="14">
        <v>0.0</v>
      </c>
      <c r="G8" s="14">
        <v>15.0</v>
      </c>
      <c r="H8" s="14">
        <v>30.0</v>
      </c>
      <c r="I8" s="14">
        <v>45.0</v>
      </c>
      <c r="J8" s="1"/>
      <c r="K8" s="1"/>
      <c r="L8" s="1"/>
      <c r="M8" s="1"/>
      <c r="N8" s="1"/>
      <c r="O8" s="8">
        <v>-15.0</v>
      </c>
      <c r="P8" s="8">
        <v>-2.3</v>
      </c>
      <c r="Q8" s="8">
        <v>-2.5</v>
      </c>
      <c r="R8" s="8">
        <v>-3.2</v>
      </c>
      <c r="S8" s="8">
        <v>-4.2</v>
      </c>
      <c r="T8" s="8">
        <v>-5.5</v>
      </c>
      <c r="U8" s="1"/>
      <c r="V8" s="1"/>
      <c r="W8" s="1"/>
      <c r="X8" s="1"/>
      <c r="Y8" s="1"/>
      <c r="Z8" s="2"/>
    </row>
    <row r="9" ht="15.75" customHeight="1">
      <c r="A9" s="1"/>
      <c r="B9" s="15">
        <v>105.0</v>
      </c>
      <c r="C9" s="16"/>
      <c r="D9" s="17">
        <v>-4.7</v>
      </c>
      <c r="E9" s="17">
        <v>-2.3</v>
      </c>
      <c r="F9" s="17">
        <v>0.0</v>
      </c>
      <c r="G9" s="17">
        <v>2.2</v>
      </c>
      <c r="H9" s="17">
        <v>4.5</v>
      </c>
      <c r="I9" s="17">
        <v>7.0</v>
      </c>
      <c r="J9" s="1"/>
      <c r="K9" s="1"/>
      <c r="L9" s="1"/>
      <c r="M9" s="1"/>
      <c r="N9" s="1"/>
      <c r="O9" s="8">
        <v>0.0</v>
      </c>
      <c r="P9" s="8">
        <v>0.0</v>
      </c>
      <c r="Q9" s="8">
        <v>0.0</v>
      </c>
      <c r="R9" s="8">
        <v>0.0</v>
      </c>
      <c r="S9" s="8">
        <v>0.0</v>
      </c>
      <c r="T9" s="8">
        <v>0.0</v>
      </c>
      <c r="U9" s="1"/>
      <c r="V9" s="1"/>
      <c r="W9" s="1"/>
      <c r="X9" s="1"/>
      <c r="Y9" s="1"/>
      <c r="Z9" s="2"/>
    </row>
    <row r="10" ht="15.75" customHeight="1">
      <c r="A10" s="1"/>
      <c r="B10" s="15">
        <v>165.0</v>
      </c>
      <c r="C10" s="18" t="s">
        <v>8</v>
      </c>
      <c r="D10" s="18">
        <v>-5.5</v>
      </c>
      <c r="E10" s="18">
        <v>-2.5</v>
      </c>
      <c r="F10" s="18">
        <v>0.0</v>
      </c>
      <c r="G10" s="18">
        <v>2.7</v>
      </c>
      <c r="H10" s="18">
        <v>5.3</v>
      </c>
      <c r="I10" s="18" t="s">
        <v>8</v>
      </c>
      <c r="J10" s="1"/>
      <c r="K10" s="1"/>
      <c r="L10" s="1"/>
      <c r="M10" s="1"/>
      <c r="N10" s="1"/>
      <c r="O10" s="8">
        <v>15.0</v>
      </c>
      <c r="P10" s="8">
        <v>2.2</v>
      </c>
      <c r="Q10" s="8">
        <v>2.7</v>
      </c>
      <c r="R10" s="8">
        <v>3.2</v>
      </c>
      <c r="S10" s="8">
        <v>4.3</v>
      </c>
      <c r="T10" s="8">
        <v>5.5</v>
      </c>
      <c r="U10" s="1"/>
      <c r="V10" s="1"/>
      <c r="W10" s="1"/>
      <c r="X10" s="1"/>
      <c r="Y10" s="1"/>
      <c r="Z10" s="2"/>
    </row>
    <row r="11" ht="15.75" customHeight="1">
      <c r="A11" s="1"/>
      <c r="B11" s="19">
        <v>225.0</v>
      </c>
      <c r="C11" s="18" t="s">
        <v>8</v>
      </c>
      <c r="D11" s="18">
        <v>-6.4</v>
      </c>
      <c r="E11" s="18">
        <v>-3.2</v>
      </c>
      <c r="F11" s="18">
        <v>0.0</v>
      </c>
      <c r="G11" s="18">
        <v>3.2</v>
      </c>
      <c r="H11" s="18">
        <v>6.6</v>
      </c>
      <c r="I11" s="18" t="s">
        <v>8</v>
      </c>
      <c r="J11" s="1"/>
      <c r="K11" s="1"/>
      <c r="L11" s="1"/>
      <c r="M11" s="1"/>
      <c r="N11" s="1"/>
      <c r="O11" s="8">
        <v>30.0</v>
      </c>
      <c r="P11" s="8">
        <v>4.5</v>
      </c>
      <c r="Q11" s="8">
        <v>5.3</v>
      </c>
      <c r="R11" s="8">
        <v>6.6</v>
      </c>
      <c r="S11" s="8">
        <v>8.0</v>
      </c>
      <c r="T11" s="8" t="s">
        <v>8</v>
      </c>
      <c r="U11" s="1"/>
      <c r="V11" s="1"/>
      <c r="W11" s="1"/>
      <c r="X11" s="1"/>
      <c r="Y11" s="1"/>
      <c r="Z11" s="2"/>
    </row>
    <row r="12" ht="15.75" customHeight="1">
      <c r="A12" s="1"/>
      <c r="B12" s="19">
        <v>285.0</v>
      </c>
      <c r="C12" s="18" t="s">
        <v>8</v>
      </c>
      <c r="D12" s="18">
        <v>-7.8</v>
      </c>
      <c r="E12" s="18">
        <v>-4.2</v>
      </c>
      <c r="F12" s="18">
        <v>0.0</v>
      </c>
      <c r="G12" s="18">
        <v>4.3</v>
      </c>
      <c r="H12" s="18">
        <v>8.0</v>
      </c>
      <c r="I12" s="18" t="s">
        <v>8</v>
      </c>
      <c r="J12" s="1"/>
      <c r="K12" s="1"/>
      <c r="L12" s="1"/>
      <c r="M12" s="1"/>
      <c r="N12" s="1"/>
      <c r="O12" s="8">
        <v>45.0</v>
      </c>
      <c r="P12" s="8">
        <v>7.0</v>
      </c>
      <c r="Q12" s="8" t="s">
        <v>8</v>
      </c>
      <c r="R12" s="8" t="s">
        <v>8</v>
      </c>
      <c r="S12" s="8" t="s">
        <v>8</v>
      </c>
      <c r="T12" s="8" t="s">
        <v>8</v>
      </c>
      <c r="U12" s="1"/>
      <c r="V12" s="1"/>
      <c r="W12" s="1"/>
      <c r="X12" s="1"/>
      <c r="Y12" s="1"/>
      <c r="Z12" s="2"/>
    </row>
    <row r="13" ht="15.75" customHeight="1">
      <c r="A13" s="1"/>
      <c r="B13" s="19">
        <v>345.0</v>
      </c>
      <c r="C13" s="20" t="s">
        <v>8</v>
      </c>
      <c r="D13" s="20" t="s">
        <v>8</v>
      </c>
      <c r="E13" s="20">
        <v>-5.5</v>
      </c>
      <c r="F13" s="20">
        <v>0.0</v>
      </c>
      <c r="G13" s="20">
        <v>5.5</v>
      </c>
      <c r="H13" s="20" t="s">
        <v>8</v>
      </c>
      <c r="I13" s="20" t="s">
        <v>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ht="15.75" customHeight="1">
      <c r="A14" s="1"/>
      <c r="B14" s="8"/>
      <c r="C14" s="1"/>
      <c r="D14" s="8"/>
      <c r="E14" s="8"/>
      <c r="F14" s="8"/>
      <c r="G14" s="8"/>
      <c r="H14" s="8"/>
      <c r="I14" s="8"/>
      <c r="J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ht="18.0" customHeight="1">
      <c r="A15" s="8"/>
      <c r="B15" s="8"/>
      <c r="C15" s="8"/>
      <c r="D15" s="8"/>
      <c r="E15" s="8"/>
      <c r="F15" s="8"/>
      <c r="G15" s="8"/>
      <c r="H15" s="8"/>
      <c r="I15" s="8"/>
      <c r="J15" s="21" t="s">
        <v>10</v>
      </c>
      <c r="K15" s="12"/>
      <c r="L15" s="22">
        <v>2.46606E-4</v>
      </c>
      <c r="M15" s="1"/>
      <c r="N15" s="1"/>
      <c r="O15" s="1"/>
      <c r="P15" s="1" t="s">
        <v>11</v>
      </c>
      <c r="Q15" s="1"/>
      <c r="R15" s="1"/>
      <c r="S15" s="1"/>
      <c r="T15" s="1"/>
      <c r="U15" s="1"/>
      <c r="V15" s="1"/>
      <c r="W15" s="1"/>
      <c r="X15" s="1"/>
      <c r="Y15" s="1"/>
      <c r="Z15" s="2"/>
    </row>
    <row r="16" ht="18.0" customHeight="1">
      <c r="A16" s="23"/>
      <c r="B16" s="24" t="s">
        <v>0</v>
      </c>
      <c r="C16" s="24" t="s">
        <v>12</v>
      </c>
      <c r="D16" s="25">
        <f>(C17/1000-E$2/E$3*E$4)*1000</f>
        <v>57.13201067</v>
      </c>
      <c r="E16" s="26" t="s">
        <v>13</v>
      </c>
      <c r="F16" s="24" t="s">
        <v>14</v>
      </c>
      <c r="G16" s="24" t="s">
        <v>15</v>
      </c>
      <c r="H16" s="24" t="s">
        <v>16</v>
      </c>
      <c r="I16" s="23"/>
      <c r="J16" s="27" t="s">
        <v>17</v>
      </c>
      <c r="K16" s="12"/>
      <c r="L16" s="28">
        <v>0.0389233</v>
      </c>
      <c r="M16" s="29"/>
      <c r="N16" s="29"/>
      <c r="O16" s="9"/>
      <c r="P16" s="10" t="s">
        <v>9</v>
      </c>
      <c r="Q16" s="11"/>
      <c r="R16" s="11"/>
      <c r="S16" s="11"/>
      <c r="T16" s="11"/>
      <c r="U16" s="11"/>
      <c r="V16" s="12"/>
      <c r="W16" s="30" t="s">
        <v>13</v>
      </c>
      <c r="X16" s="29"/>
      <c r="Y16" s="29"/>
      <c r="Z16" s="2"/>
    </row>
    <row r="17" ht="15.75" customHeight="1">
      <c r="A17" s="1"/>
      <c r="B17" s="15">
        <v>105.0</v>
      </c>
      <c r="C17" s="25">
        <f t="shared" ref="C17:C21" si="1">B9/7.21+C$4</f>
        <v>58.71289875</v>
      </c>
      <c r="E17" s="31">
        <f t="shared" ref="E17:E21" si="2">W18</f>
        <v>374.1262242</v>
      </c>
      <c r="F17" s="25">
        <f t="shared" ref="F17:F21" si="3">G$3/G$2*W18</f>
        <v>51.85514132</v>
      </c>
      <c r="G17" s="25">
        <f>F17+D16</f>
        <v>108.987152</v>
      </c>
      <c r="H17" s="32">
        <f t="shared" ref="H17:H21" si="4">G17/1000</f>
        <v>0.108987152</v>
      </c>
      <c r="I17" s="1"/>
      <c r="J17" s="33" t="s">
        <v>18</v>
      </c>
      <c r="K17" s="34"/>
      <c r="L17" s="35">
        <f>E3*E4*E4*E4/12/E2</f>
        <v>0.08741828354</v>
      </c>
      <c r="M17" s="1"/>
      <c r="N17" s="1"/>
      <c r="O17" s="13" t="s">
        <v>0</v>
      </c>
      <c r="P17" s="14">
        <v>-45.0</v>
      </c>
      <c r="Q17" s="14">
        <v>-30.0</v>
      </c>
      <c r="R17" s="14">
        <v>-15.0</v>
      </c>
      <c r="S17" s="14">
        <v>0.0</v>
      </c>
      <c r="T17" s="14">
        <v>15.0</v>
      </c>
      <c r="U17" s="14">
        <v>30.0</v>
      </c>
      <c r="V17" s="14">
        <v>45.0</v>
      </c>
      <c r="W17" s="36"/>
      <c r="X17" s="1"/>
      <c r="Y17" s="1"/>
      <c r="Z17" s="2"/>
    </row>
    <row r="18" ht="15.75" customHeight="1">
      <c r="A18" s="1"/>
      <c r="B18" s="15">
        <v>165.0</v>
      </c>
      <c r="C18" s="25">
        <f t="shared" si="1"/>
        <v>67.03467406</v>
      </c>
      <c r="D18" s="25">
        <f t="shared" ref="D18:D21" si="5">(C18/1000-E$2/E$3*E$4)*1000</f>
        <v>65.45378598</v>
      </c>
      <c r="E18" s="31">
        <f t="shared" si="2"/>
        <v>320.4347455</v>
      </c>
      <c r="F18" s="25">
        <f t="shared" si="3"/>
        <v>44.41332346</v>
      </c>
      <c r="G18" s="25">
        <f t="shared" ref="G18:G21" si="6">F18+D18</f>
        <v>109.8671094</v>
      </c>
      <c r="H18" s="32">
        <f t="shared" si="4"/>
        <v>0.1098671094</v>
      </c>
      <c r="I18" s="1"/>
      <c r="J18" s="37" t="s">
        <v>19</v>
      </c>
      <c r="K18" s="12"/>
      <c r="L18" s="38">
        <f>E2/2/E3/E4</f>
        <v>0.01941014623</v>
      </c>
      <c r="M18" s="1"/>
      <c r="N18" s="1"/>
      <c r="O18" s="15">
        <v>105.0</v>
      </c>
      <c r="P18" s="17">
        <v>-0.118682666666667</v>
      </c>
      <c r="Q18" s="17">
        <v>-0.08203066666666667</v>
      </c>
      <c r="R18" s="17">
        <v>-0.04014266666666667</v>
      </c>
      <c r="S18" s="17">
        <v>0.0</v>
      </c>
      <c r="T18" s="17">
        <v>0.03839733333333333</v>
      </c>
      <c r="U18" s="17">
        <v>0.07854</v>
      </c>
      <c r="V18" s="17">
        <v>0.12217333333333333</v>
      </c>
      <c r="W18" s="39">
        <f>SLOPE(P17:V17,P18:V18)</f>
        <v>374.1262242</v>
      </c>
      <c r="X18" s="40">
        <f t="shared" ref="X18:X22" si="7">W18*3.14/180</f>
        <v>6.526424134</v>
      </c>
      <c r="Y18" s="1"/>
      <c r="Z18" s="2"/>
    </row>
    <row r="19" ht="15.75" customHeight="1">
      <c r="A19" s="1"/>
      <c r="B19" s="19">
        <v>225.0</v>
      </c>
      <c r="C19" s="25">
        <f t="shared" si="1"/>
        <v>75.35644938</v>
      </c>
      <c r="D19" s="25">
        <f t="shared" si="5"/>
        <v>73.77556129</v>
      </c>
      <c r="E19" s="31">
        <f t="shared" si="2"/>
        <v>265.2171949</v>
      </c>
      <c r="F19" s="25">
        <f t="shared" si="3"/>
        <v>36.75998696</v>
      </c>
      <c r="G19" s="25">
        <f t="shared" si="6"/>
        <v>110.5355482</v>
      </c>
      <c r="H19" s="32">
        <f t="shared" si="4"/>
        <v>0.1105355482</v>
      </c>
      <c r="I19" s="1"/>
      <c r="J19" s="27" t="s">
        <v>20</v>
      </c>
      <c r="K19" s="12"/>
      <c r="L19" s="38">
        <f>L17-L18</f>
        <v>0.06800813731</v>
      </c>
      <c r="M19" s="1"/>
      <c r="N19" s="1"/>
      <c r="O19" s="15">
        <v>165.0</v>
      </c>
      <c r="P19" s="18" t="s">
        <v>8</v>
      </c>
      <c r="Q19" s="18">
        <v>-0.09599333333333333</v>
      </c>
      <c r="R19" s="18">
        <v>-0.043633333333333336</v>
      </c>
      <c r="S19" s="18">
        <v>0.0</v>
      </c>
      <c r="T19" s="18">
        <v>0.047124</v>
      </c>
      <c r="U19" s="18">
        <v>0.09250266666666665</v>
      </c>
      <c r="V19" s="18" t="s">
        <v>8</v>
      </c>
      <c r="W19" s="39">
        <f>SLOPE(Q17:U17,Q19:U19)</f>
        <v>320.4347455</v>
      </c>
      <c r="X19" s="40">
        <f t="shared" si="7"/>
        <v>5.589806115</v>
      </c>
      <c r="Y19" s="1"/>
      <c r="Z19" s="2"/>
    </row>
    <row r="20" ht="15.75" customHeight="1">
      <c r="A20" s="1"/>
      <c r="B20" s="19">
        <v>285.0</v>
      </c>
      <c r="C20" s="25">
        <f t="shared" si="1"/>
        <v>83.67822469</v>
      </c>
      <c r="D20" s="25">
        <f t="shared" si="5"/>
        <v>82.0973366</v>
      </c>
      <c r="E20" s="31">
        <f t="shared" si="2"/>
        <v>214.1217928</v>
      </c>
      <c r="F20" s="25">
        <f t="shared" si="3"/>
        <v>29.67799396</v>
      </c>
      <c r="G20" s="25">
        <f t="shared" si="6"/>
        <v>111.7753306</v>
      </c>
      <c r="H20" s="32">
        <f t="shared" si="4"/>
        <v>0.1117753306</v>
      </c>
      <c r="I20" s="1"/>
      <c r="J20" s="27" t="s">
        <v>21</v>
      </c>
      <c r="K20" s="12"/>
      <c r="L20" s="38">
        <f>(L17-L18)*1000</f>
        <v>68.00813731</v>
      </c>
      <c r="M20" s="1"/>
      <c r="N20" s="1"/>
      <c r="O20" s="19">
        <v>225.0</v>
      </c>
      <c r="P20" s="18" t="s">
        <v>8</v>
      </c>
      <c r="Q20" s="18">
        <v>-0.11170133333333333</v>
      </c>
      <c r="R20" s="18">
        <v>-0.055850666666666667</v>
      </c>
      <c r="S20" s="18">
        <v>0.0</v>
      </c>
      <c r="T20" s="18">
        <v>0.055850666666666667</v>
      </c>
      <c r="U20" s="18">
        <v>0.11519199999999999</v>
      </c>
      <c r="V20" s="18" t="s">
        <v>8</v>
      </c>
      <c r="W20" s="39">
        <f>SLOPE(Q17:U17,Q20:U20)</f>
        <v>265.2171949</v>
      </c>
      <c r="X20" s="40">
        <f t="shared" si="7"/>
        <v>4.626566622</v>
      </c>
      <c r="Y20" s="1"/>
      <c r="Z20" s="2"/>
    </row>
    <row r="21" ht="15.75" customHeight="1">
      <c r="A21" s="1"/>
      <c r="B21" s="19">
        <v>345.0</v>
      </c>
      <c r="C21" s="25">
        <f t="shared" si="1"/>
        <v>92</v>
      </c>
      <c r="D21" s="25">
        <f t="shared" si="5"/>
        <v>90.41911191</v>
      </c>
      <c r="E21" s="31">
        <f t="shared" si="2"/>
        <v>156.2608514</v>
      </c>
      <c r="F21" s="25">
        <f t="shared" si="3"/>
        <v>21.6582747</v>
      </c>
      <c r="G21" s="25">
        <f t="shared" si="6"/>
        <v>112.0773866</v>
      </c>
      <c r="H21" s="32">
        <f t="shared" si="4"/>
        <v>0.1120773866</v>
      </c>
      <c r="I21" s="1"/>
      <c r="J21" s="1"/>
      <c r="K21" s="1"/>
      <c r="L21" s="1"/>
      <c r="M21" s="1"/>
      <c r="N21" s="1"/>
      <c r="O21" s="19">
        <v>285.0</v>
      </c>
      <c r="P21" s="18" t="s">
        <v>8</v>
      </c>
      <c r="Q21" s="18">
        <v>-0.13613599999999998</v>
      </c>
      <c r="R21" s="18">
        <v>-0.07330400000000001</v>
      </c>
      <c r="S21" s="18">
        <v>0.0</v>
      </c>
      <c r="T21" s="18">
        <v>0.07504933333333333</v>
      </c>
      <c r="U21" s="18">
        <v>0.13962666666666668</v>
      </c>
      <c r="V21" s="18" t="s">
        <v>8</v>
      </c>
      <c r="W21" s="39">
        <f>SLOPE(Q17:U17,Q21:U21)</f>
        <v>214.1217928</v>
      </c>
      <c r="X21" s="40">
        <f t="shared" si="7"/>
        <v>3.735235718</v>
      </c>
      <c r="Y21" s="1"/>
      <c r="Z21" s="2"/>
    </row>
    <row r="22" ht="15.75" customHeight="1">
      <c r="A22" s="1"/>
      <c r="B22" s="10"/>
      <c r="C22" s="11"/>
      <c r="D22" s="11"/>
      <c r="E22" s="12"/>
      <c r="F22" s="9" t="s">
        <v>22</v>
      </c>
      <c r="G22" s="41">
        <f t="shared" ref="G22:H22" si="8">AVERAGE(G17:G21)</f>
        <v>110.6485054</v>
      </c>
      <c r="H22" s="42">
        <f t="shared" si="8"/>
        <v>0.1106485054</v>
      </c>
      <c r="I22" s="1"/>
      <c r="J22" s="1"/>
      <c r="K22" s="1"/>
      <c r="L22" s="1"/>
      <c r="M22" s="1"/>
      <c r="N22" s="1"/>
      <c r="O22" s="19">
        <v>345.0</v>
      </c>
      <c r="P22" s="20" t="s">
        <v>8</v>
      </c>
      <c r="Q22" s="20" t="s">
        <v>8</v>
      </c>
      <c r="R22" s="20">
        <v>-0.09599333333333333</v>
      </c>
      <c r="S22" s="20">
        <v>0.0</v>
      </c>
      <c r="T22" s="20">
        <v>0.09599333333333333</v>
      </c>
      <c r="U22" s="20" t="s">
        <v>8</v>
      </c>
      <c r="V22" s="20" t="s">
        <v>8</v>
      </c>
      <c r="W22" s="39">
        <f>SLOPE(R17:T17,R22:T22)</f>
        <v>156.2608514</v>
      </c>
      <c r="X22" s="40">
        <f t="shared" si="7"/>
        <v>2.725883742</v>
      </c>
      <c r="Y22" s="1"/>
      <c r="Z22" s="2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ht="15.75" customHeight="1">
      <c r="A24" s="1"/>
      <c r="B24" s="1"/>
      <c r="C24" s="1"/>
      <c r="D24" s="1"/>
      <c r="E24" s="1"/>
      <c r="F24" s="1"/>
      <c r="G24" s="1"/>
      <c r="H24" s="1">
        <v>0.11064850536851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3">
        <v>374.126224227377</v>
      </c>
      <c r="W27" s="1"/>
      <c r="X27" s="1"/>
      <c r="Y27" s="1"/>
      <c r="Z27" s="2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J19:K19"/>
    <mergeCell ref="J20:K20"/>
    <mergeCell ref="B22:E22"/>
    <mergeCell ref="C7:I7"/>
    <mergeCell ref="J15:K15"/>
    <mergeCell ref="J16:K16"/>
    <mergeCell ref="P16:V16"/>
    <mergeCell ref="W16:W17"/>
    <mergeCell ref="J17:K17"/>
    <mergeCell ref="J18:K18"/>
  </mergeCells>
  <printOptions horizontalCentered="1"/>
  <pageMargins bottom="0.75" footer="0.0" header="0.0" left="0.7" right="0.7" top="0.75"/>
  <pageSetup paperSize="8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